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8-19 Reports\Outputs Monthly Report\"/>
    </mc:Choice>
  </mc:AlternateContent>
  <bookViews>
    <workbookView xWindow="0" yWindow="0" windowWidth="25200" windowHeight="11250" tabRatio="60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Monthly'!$A$1:$R$135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Monthly'!$1:$9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I25" i="51" l="1"/>
  <c r="H63" i="51" l="1"/>
  <c r="G69" i="51" l="1"/>
  <c r="F33" i="49" l="1"/>
  <c r="F20" i="49"/>
  <c r="Q99" i="44" l="1"/>
  <c r="Q98" i="44"/>
  <c r="G88" i="52" l="1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B89" i="52"/>
  <c r="B81" i="52"/>
  <c r="B82" i="52"/>
  <c r="B83" i="52"/>
  <c r="B84" i="52"/>
  <c r="B85" i="52"/>
  <c r="B86" i="52"/>
  <c r="B87" i="52"/>
  <c r="B88" i="52"/>
  <c r="S9" i="51"/>
  <c r="N44" i="51"/>
  <c r="M9" i="51"/>
  <c r="R4" i="51"/>
  <c r="A2" i="51"/>
  <c r="I44" i="51" s="1"/>
  <c r="F9" i="49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O6" i="49"/>
  <c r="O4" i="49"/>
  <c r="A2" i="49"/>
  <c r="E130" i="44"/>
  <c r="E118" i="44"/>
  <c r="E103" i="44"/>
  <c r="E82" i="44"/>
  <c r="E69" i="44"/>
  <c r="E44" i="44"/>
  <c r="E37" i="44"/>
  <c r="E30" i="44"/>
  <c r="E21" i="44"/>
  <c r="F130" i="44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3" i="44"/>
  <c r="G103" i="44" s="1"/>
  <c r="H103" i="44" s="1"/>
  <c r="I103" i="44" s="1"/>
  <c r="J103" i="44" s="1"/>
  <c r="K103" i="44" s="1"/>
  <c r="L103" i="44" s="1"/>
  <c r="M103" i="44" s="1"/>
  <c r="N103" i="44" s="1"/>
  <c r="O103" i="44" s="1"/>
  <c r="P103" i="44" s="1"/>
  <c r="F82" i="44"/>
  <c r="G82" i="44" s="1"/>
  <c r="H82" i="44" s="1"/>
  <c r="I82" i="44" s="1"/>
  <c r="J82" i="44" s="1"/>
  <c r="K82" i="44" s="1"/>
  <c r="L82" i="44" s="1"/>
  <c r="M82" i="44" s="1"/>
  <c r="N82" i="44" s="1"/>
  <c r="O82" i="44" s="1"/>
  <c r="P82" i="44" s="1"/>
  <c r="F69" i="44"/>
  <c r="G69" i="44" s="1"/>
  <c r="H69" i="44" s="1"/>
  <c r="I69" i="44" s="1"/>
  <c r="J69" i="44" s="1"/>
  <c r="K69" i="44" s="1"/>
  <c r="L69" i="44" s="1"/>
  <c r="M69" i="44" s="1"/>
  <c r="N69" i="44" s="1"/>
  <c r="O69" i="44" s="1"/>
  <c r="P69" i="44" s="1"/>
  <c r="F44" i="44"/>
  <c r="G44" i="44" s="1"/>
  <c r="I44" i="44" s="1"/>
  <c r="J44" i="44" s="1"/>
  <c r="K44" i="44" s="1"/>
  <c r="L44" i="44" s="1"/>
  <c r="M44" i="44" s="1"/>
  <c r="N44" i="44" s="1"/>
  <c r="O44" i="44" s="1"/>
  <c r="P44" i="44" s="1"/>
  <c r="F37" i="44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F30" i="44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F21" i="44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G10" i="44"/>
  <c r="H10" i="44" s="1"/>
  <c r="I10" i="44" s="1"/>
  <c r="J10" i="44" s="1"/>
  <c r="K10" i="44" s="1"/>
  <c r="L10" i="44" s="1"/>
  <c r="M10" i="44" s="1"/>
  <c r="N10" i="44" s="1"/>
  <c r="O10" i="44" s="1"/>
  <c r="P10" i="44" s="1"/>
  <c r="F10" i="44"/>
  <c r="L9" i="51" l="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55" i="52"/>
  <c r="E253" i="52"/>
  <c r="E252" i="52"/>
  <c r="E251" i="52"/>
  <c r="E250" i="52"/>
  <c r="E249" i="52"/>
  <c r="E248" i="52"/>
  <c r="E247" i="52"/>
  <c r="E246" i="52"/>
  <c r="E245" i="52"/>
  <c r="E244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194" i="52"/>
  <c r="G195" i="52"/>
  <c r="G196" i="52"/>
  <c r="G197" i="52"/>
  <c r="G198" i="52"/>
  <c r="G199" i="52"/>
  <c r="G200" i="52"/>
  <c r="G201" i="52"/>
  <c r="G202" i="52"/>
  <c r="G193" i="52"/>
  <c r="G192" i="52"/>
  <c r="G184" i="52"/>
  <c r="G185" i="52"/>
  <c r="G186" i="52"/>
  <c r="G187" i="52"/>
  <c r="G188" i="52"/>
  <c r="G189" i="52"/>
  <c r="G190" i="52"/>
  <c r="G191" i="52"/>
  <c r="G183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H150" i="52"/>
  <c r="I150" i="52"/>
  <c r="J150" i="52"/>
  <c r="H151" i="52"/>
  <c r="I151" i="52"/>
  <c r="J151" i="52"/>
  <c r="G151" i="52"/>
  <c r="G150" i="52"/>
  <c r="G143" i="52"/>
  <c r="G144" i="52"/>
  <c r="G145" i="52"/>
  <c r="G146" i="52"/>
  <c r="G147" i="52"/>
  <c r="G148" i="52"/>
  <c r="G149" i="52"/>
  <c r="G142" i="52"/>
  <c r="J174" i="52"/>
  <c r="J235" i="52" s="1"/>
  <c r="J178" i="52"/>
  <c r="J239" i="52" s="1"/>
  <c r="J179" i="52"/>
  <c r="J240" i="52" s="1"/>
  <c r="J180" i="52"/>
  <c r="J241" i="52" s="1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H160" i="52"/>
  <c r="I160" i="52"/>
  <c r="J160" i="52"/>
  <c r="H161" i="52"/>
  <c r="I161" i="52"/>
  <c r="J161" i="52"/>
  <c r="G152" i="52"/>
  <c r="G153" i="52"/>
  <c r="G154" i="52"/>
  <c r="G155" i="52"/>
  <c r="G156" i="52"/>
  <c r="G157" i="52"/>
  <c r="G158" i="52"/>
  <c r="G159" i="52"/>
  <c r="G160" i="52"/>
  <c r="G16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H140" i="52"/>
  <c r="I140" i="52"/>
  <c r="J140" i="52"/>
  <c r="H141" i="52"/>
  <c r="I141" i="52"/>
  <c r="J141" i="52"/>
  <c r="G135" i="52"/>
  <c r="G136" i="52"/>
  <c r="G137" i="52"/>
  <c r="G138" i="52"/>
  <c r="G139" i="52"/>
  <c r="G140" i="52"/>
  <c r="G141" i="52"/>
  <c r="G134" i="52"/>
  <c r="G133" i="52"/>
  <c r="G13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H122" i="52"/>
  <c r="I122" i="52"/>
  <c r="J122" i="52"/>
  <c r="K122" i="52"/>
  <c r="L122" i="52"/>
  <c r="M122" i="52"/>
  <c r="N122" i="52"/>
  <c r="O122" i="52"/>
  <c r="P122" i="52"/>
  <c r="Q122" i="52"/>
  <c r="R122" i="52"/>
  <c r="G12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H112" i="52"/>
  <c r="I112" i="52"/>
  <c r="J112" i="52"/>
  <c r="K112" i="52"/>
  <c r="L112" i="52"/>
  <c r="M112" i="52"/>
  <c r="N112" i="52"/>
  <c r="O112" i="52"/>
  <c r="P112" i="52"/>
  <c r="Q112" i="52"/>
  <c r="R112" i="52"/>
  <c r="G112" i="52"/>
  <c r="H111" i="52"/>
  <c r="I111" i="52"/>
  <c r="J111" i="52"/>
  <c r="K111" i="52"/>
  <c r="L111" i="52"/>
  <c r="M111" i="52"/>
  <c r="N111" i="52"/>
  <c r="O111" i="52"/>
  <c r="P111" i="52"/>
  <c r="Q111" i="52"/>
  <c r="R111" i="52"/>
  <c r="G111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H102" i="52"/>
  <c r="I102" i="52"/>
  <c r="J102" i="52"/>
  <c r="K102" i="52"/>
  <c r="L102" i="52"/>
  <c r="M102" i="52"/>
  <c r="N102" i="52"/>
  <c r="O102" i="52"/>
  <c r="P102" i="52"/>
  <c r="Q102" i="52"/>
  <c r="R102" i="52"/>
  <c r="G102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H91" i="52"/>
  <c r="I91" i="52"/>
  <c r="J91" i="52"/>
  <c r="K91" i="52"/>
  <c r="L91" i="52"/>
  <c r="M91" i="52"/>
  <c r="N91" i="52"/>
  <c r="O91" i="52"/>
  <c r="P91" i="52"/>
  <c r="Q91" i="52"/>
  <c r="R91" i="52"/>
  <c r="G91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5" i="52"/>
  <c r="B253" i="52"/>
  <c r="B252" i="52"/>
  <c r="B251" i="52"/>
  <c r="B250" i="52"/>
  <c r="B249" i="52"/>
  <c r="B248" i="52"/>
  <c r="B247" i="52"/>
  <c r="B246" i="52"/>
  <c r="B245" i="52"/>
  <c r="B244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1" i="52" s="1"/>
  <c r="I242" i="52" s="1"/>
  <c r="H75" i="51"/>
  <c r="H181" i="52" s="1"/>
  <c r="H242" i="52" s="1"/>
  <c r="K74" i="51"/>
  <c r="J75" i="51"/>
  <c r="J181" i="52" s="1"/>
  <c r="J242" i="52" s="1"/>
  <c r="G75" i="51"/>
  <c r="G181" i="52" s="1"/>
  <c r="G242" i="52" s="1"/>
  <c r="H72" i="51"/>
  <c r="H180" i="52" s="1"/>
  <c r="H241" i="52" s="1"/>
  <c r="G72" i="51"/>
  <c r="G180" i="52" s="1"/>
  <c r="G241" i="52" s="1"/>
  <c r="K71" i="51"/>
  <c r="J72" i="51"/>
  <c r="I72" i="51"/>
  <c r="I180" i="52" s="1"/>
  <c r="I241" i="52" s="1"/>
  <c r="K70" i="51"/>
  <c r="J69" i="51"/>
  <c r="G179" i="52"/>
  <c r="G240" i="52" s="1"/>
  <c r="K68" i="51"/>
  <c r="I69" i="51"/>
  <c r="I179" i="52" s="1"/>
  <c r="I240" i="52" s="1"/>
  <c r="H69" i="51"/>
  <c r="H179" i="52" s="1"/>
  <c r="H240" i="52" s="1"/>
  <c r="K67" i="51"/>
  <c r="J66" i="51"/>
  <c r="I66" i="51"/>
  <c r="I178" i="52" s="1"/>
  <c r="I239" i="52" s="1"/>
  <c r="K65" i="51"/>
  <c r="H66" i="51"/>
  <c r="H178" i="52" s="1"/>
  <c r="H239" i="52" s="1"/>
  <c r="G66" i="51"/>
  <c r="G178" i="52" s="1"/>
  <c r="G239" i="52" s="1"/>
  <c r="I63" i="51"/>
  <c r="I177" i="52" s="1"/>
  <c r="I238" i="52" s="1"/>
  <c r="H177" i="52"/>
  <c r="H238" i="52" s="1"/>
  <c r="K62" i="51"/>
  <c r="J63" i="51"/>
  <c r="J177" i="52" s="1"/>
  <c r="J238" i="52" s="1"/>
  <c r="G63" i="51"/>
  <c r="G177" i="52" s="1"/>
  <c r="G238" i="52" s="1"/>
  <c r="H60" i="51"/>
  <c r="H176" i="52" s="1"/>
  <c r="H237" i="52" s="1"/>
  <c r="G60" i="51"/>
  <c r="G176" i="52" s="1"/>
  <c r="G237" i="52" s="1"/>
  <c r="K59" i="51"/>
  <c r="J60" i="51"/>
  <c r="J176" i="52" s="1"/>
  <c r="J237" i="52" s="1"/>
  <c r="I60" i="51"/>
  <c r="I176" i="52" s="1"/>
  <c r="I237" i="52" s="1"/>
  <c r="K58" i="51"/>
  <c r="J57" i="51"/>
  <c r="J175" i="52" s="1"/>
  <c r="J236" i="52" s="1"/>
  <c r="G57" i="51"/>
  <c r="G175" i="52" s="1"/>
  <c r="G236" i="52" s="1"/>
  <c r="K56" i="51"/>
  <c r="I57" i="51"/>
  <c r="I175" i="52" s="1"/>
  <c r="I236" i="52" s="1"/>
  <c r="H57" i="51"/>
  <c r="H175" i="52" s="1"/>
  <c r="H236" i="52" s="1"/>
  <c r="K55" i="51"/>
  <c r="J54" i="51"/>
  <c r="I54" i="51"/>
  <c r="I174" i="52" s="1"/>
  <c r="I235" i="52" s="1"/>
  <c r="K53" i="51"/>
  <c r="H54" i="51"/>
  <c r="H174" i="52" s="1"/>
  <c r="H235" i="52" s="1"/>
  <c r="G54" i="51"/>
  <c r="G174" i="52" s="1"/>
  <c r="G235" i="52" s="1"/>
  <c r="I51" i="51"/>
  <c r="I173" i="52" s="1"/>
  <c r="I234" i="52" s="1"/>
  <c r="H51" i="51"/>
  <c r="H173" i="52" s="1"/>
  <c r="H234" i="52" s="1"/>
  <c r="K50" i="51"/>
  <c r="J51" i="51"/>
  <c r="J173" i="52" s="1"/>
  <c r="J234" i="52" s="1"/>
  <c r="G51" i="51"/>
  <c r="G173" i="52" s="1"/>
  <c r="G234" i="52" s="1"/>
  <c r="H48" i="51"/>
  <c r="H172" i="52" s="1"/>
  <c r="H233" i="52" s="1"/>
  <c r="G48" i="51"/>
  <c r="G172" i="52" s="1"/>
  <c r="G233" i="52" s="1"/>
  <c r="K47" i="51"/>
  <c r="J48" i="51"/>
  <c r="J172" i="52" s="1"/>
  <c r="J233" i="52" s="1"/>
  <c r="I48" i="51"/>
  <c r="I172" i="52" s="1"/>
  <c r="I233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D6" i="49"/>
  <c r="D5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E33" i="49"/>
  <c r="Q32" i="49"/>
  <c r="Q31" i="49"/>
  <c r="Q30" i="49"/>
  <c r="Q29" i="49"/>
  <c r="Q28" i="49"/>
  <c r="Q27" i="49"/>
  <c r="Q26" i="49"/>
  <c r="Q25" i="49"/>
  <c r="Q24" i="49"/>
  <c r="Q23" i="49"/>
  <c r="K60" i="51" l="1"/>
  <c r="K72" i="51"/>
  <c r="K48" i="51"/>
  <c r="K69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30" i="44"/>
  <c r="R118" i="44"/>
  <c r="R103" i="44"/>
  <c r="R82" i="44"/>
  <c r="R69" i="44"/>
  <c r="R44" i="44"/>
  <c r="R37" i="44"/>
  <c r="R30" i="44"/>
  <c r="R21" i="44"/>
  <c r="R10" i="44"/>
  <c r="E115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4" i="44"/>
  <c r="Q113" i="44"/>
  <c r="Q112" i="44"/>
  <c r="Q111" i="44"/>
  <c r="Q110" i="44"/>
  <c r="Q109" i="44"/>
  <c r="Q108" i="44"/>
  <c r="Q107" i="44"/>
  <c r="Q106" i="44"/>
  <c r="Q105" i="44"/>
  <c r="Q104" i="44"/>
  <c r="Q100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G19" i="44"/>
  <c r="G10" i="49" s="1"/>
  <c r="G11" i="51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2" i="44"/>
  <c r="B128" i="44"/>
  <c r="B115" i="44"/>
  <c r="B101" i="44"/>
  <c r="B79" i="44"/>
  <c r="B67" i="44"/>
  <c r="A184" i="52" l="1"/>
  <c r="A81" i="52"/>
  <c r="A85" i="52"/>
  <c r="A86" i="52"/>
  <c r="A82" i="52"/>
  <c r="A83" i="52"/>
  <c r="A87" i="52"/>
  <c r="A89" i="52"/>
  <c r="A84" i="52"/>
  <c r="A88" i="52"/>
  <c r="A167" i="52"/>
  <c r="A65" i="52"/>
  <c r="A99" i="52"/>
  <c r="A173" i="52"/>
  <c r="A155" i="52"/>
  <c r="A28" i="52"/>
  <c r="A76" i="52"/>
  <c r="A168" i="52"/>
  <c r="A216" i="52"/>
  <c r="A247" i="52"/>
  <c r="A51" i="52"/>
  <c r="A117" i="52"/>
  <c r="A242" i="52"/>
  <c r="A30" i="52"/>
  <c r="A225" i="52"/>
  <c r="A143" i="52"/>
  <c r="A41" i="52"/>
  <c r="A57" i="52"/>
  <c r="A73" i="52"/>
  <c r="A91" i="52"/>
  <c r="A107" i="52"/>
  <c r="A141" i="52"/>
  <c r="A206" i="52"/>
  <c r="A123" i="52"/>
  <c r="A188" i="52"/>
  <c r="A251" i="52"/>
  <c r="A36" i="52"/>
  <c r="A54" i="52"/>
  <c r="A102" i="52"/>
  <c r="A218" i="52"/>
  <c r="A144" i="52"/>
  <c r="A193" i="52"/>
  <c r="A233" i="52"/>
  <c r="A27" i="52"/>
  <c r="A49" i="52"/>
  <c r="A115" i="52"/>
  <c r="A234" i="52"/>
  <c r="A220" i="52"/>
  <c r="A46" i="52"/>
  <c r="A121" i="52"/>
  <c r="A128" i="52"/>
  <c r="A209" i="52"/>
  <c r="A135" i="52"/>
  <c r="A67" i="52"/>
  <c r="A101" i="52"/>
  <c r="A181" i="52"/>
  <c r="A163" i="52"/>
  <c r="A224" i="52"/>
  <c r="A52" i="52"/>
  <c r="A186" i="52"/>
  <c r="A136" i="52"/>
  <c r="A176" i="52"/>
  <c r="A192" i="52"/>
  <c r="A236" i="52"/>
  <c r="A43" i="52"/>
  <c r="A59" i="52"/>
  <c r="A75" i="52"/>
  <c r="A93" i="52"/>
  <c r="A109" i="52"/>
  <c r="A149" i="52"/>
  <c r="A214" i="52"/>
  <c r="A131" i="52"/>
  <c r="A196" i="52"/>
  <c r="A22" i="52"/>
  <c r="A38" i="52"/>
  <c r="A68" i="52"/>
  <c r="A110" i="52"/>
  <c r="A245" i="52"/>
  <c r="A160" i="52"/>
  <c r="A201" i="52"/>
  <c r="A241" i="52"/>
  <c r="A44" i="52"/>
  <c r="A60" i="52"/>
  <c r="A94" i="52"/>
  <c r="A153" i="52"/>
  <c r="A120" i="52"/>
  <c r="A152" i="52"/>
  <c r="A185" i="52"/>
  <c r="A217" i="52"/>
  <c r="A119" i="52"/>
  <c r="I13" i="51"/>
  <c r="I162" i="52" s="1"/>
  <c r="I223" i="52" s="1"/>
  <c r="J11" i="51"/>
  <c r="J13" i="51" s="1"/>
  <c r="J162" i="52" s="1"/>
  <c r="J223" i="52" s="1"/>
  <c r="E18" i="49"/>
  <c r="A62" i="52"/>
  <c r="A70" i="52"/>
  <c r="A78" i="52"/>
  <c r="A96" i="52"/>
  <c r="A104" i="52"/>
  <c r="A112" i="52"/>
  <c r="A129" i="52"/>
  <c r="A161" i="52"/>
  <c r="A194" i="52"/>
  <c r="A230" i="52"/>
  <c r="A249" i="52"/>
  <c r="A122" i="52"/>
  <c r="A130" i="52"/>
  <c r="A138" i="52"/>
  <c r="A146" i="52"/>
  <c r="A154" i="52"/>
  <c r="A162" i="52"/>
  <c r="A170" i="52"/>
  <c r="A178" i="52"/>
  <c r="A187" i="52"/>
  <c r="A195" i="52"/>
  <c r="A203" i="52"/>
  <c r="A211" i="52"/>
  <c r="A219" i="52"/>
  <c r="A227" i="52"/>
  <c r="A235" i="52"/>
  <c r="A244" i="52"/>
  <c r="A35" i="52"/>
  <c r="A151" i="52"/>
  <c r="A127" i="52"/>
  <c r="Q19" i="44"/>
  <c r="Q10" i="49"/>
  <c r="A208" i="52"/>
  <c r="A228" i="52"/>
  <c r="A37" i="52"/>
  <c r="A45" i="52"/>
  <c r="A53" i="52"/>
  <c r="A61" i="52"/>
  <c r="A69" i="52"/>
  <c r="A77" i="52"/>
  <c r="A95" i="52"/>
  <c r="A103" i="52"/>
  <c r="A111" i="52"/>
  <c r="A125" i="52"/>
  <c r="A157" i="52"/>
  <c r="A190" i="52"/>
  <c r="A222" i="52"/>
  <c r="A246" i="52"/>
  <c r="A139" i="52"/>
  <c r="A171" i="52"/>
  <c r="A204" i="52"/>
  <c r="A232" i="52"/>
  <c r="A24" i="52"/>
  <c r="A32" i="52"/>
  <c r="A40" i="52"/>
  <c r="A48" i="52"/>
  <c r="A56" i="52"/>
  <c r="A64" i="52"/>
  <c r="A72" i="52"/>
  <c r="A80" i="52"/>
  <c r="A90" i="52"/>
  <c r="A98" i="52"/>
  <c r="A106" i="52"/>
  <c r="A114" i="52"/>
  <c r="A137" i="52"/>
  <c r="A169" i="52"/>
  <c r="A202" i="52"/>
  <c r="A238" i="52"/>
  <c r="A253" i="52"/>
  <c r="A124" i="52"/>
  <c r="A132" i="52"/>
  <c r="A140" i="52"/>
  <c r="A148" i="52"/>
  <c r="A156" i="52"/>
  <c r="A164" i="52"/>
  <c r="A172" i="52"/>
  <c r="A180" i="52"/>
  <c r="A189" i="52"/>
  <c r="A197" i="52"/>
  <c r="A205" i="52"/>
  <c r="A213" i="52"/>
  <c r="A221" i="52"/>
  <c r="A229" i="52"/>
  <c r="A237" i="52"/>
  <c r="A248" i="52"/>
  <c r="A159" i="52"/>
  <c r="A31" i="52"/>
  <c r="A39" i="52"/>
  <c r="H11" i="51"/>
  <c r="H13" i="51" s="1"/>
  <c r="H162" i="52" s="1"/>
  <c r="H223" i="52" s="1"/>
  <c r="A175" i="52"/>
  <c r="A200" i="52"/>
  <c r="A29" i="52"/>
  <c r="A47" i="52"/>
  <c r="A55" i="52"/>
  <c r="A63" i="52"/>
  <c r="A71" i="52"/>
  <c r="A79" i="52"/>
  <c r="A97" i="52"/>
  <c r="A105" i="52"/>
  <c r="A113" i="52"/>
  <c r="A133" i="52"/>
  <c r="A165" i="52"/>
  <c r="A198" i="52"/>
  <c r="A226" i="52"/>
  <c r="A255" i="52"/>
  <c r="A147" i="52"/>
  <c r="A179" i="52"/>
  <c r="A212" i="52"/>
  <c r="A240" i="52"/>
  <c r="A26" i="52"/>
  <c r="A34" i="52"/>
  <c r="A42" i="52"/>
  <c r="A50" i="52"/>
  <c r="A58" i="52"/>
  <c r="A66" i="52"/>
  <c r="A74" i="52"/>
  <c r="A92" i="52"/>
  <c r="A100" i="52"/>
  <c r="A108" i="52"/>
  <c r="A116" i="52"/>
  <c r="A145" i="52"/>
  <c r="A177" i="52"/>
  <c r="A210" i="52"/>
  <c r="A250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252" i="52"/>
  <c r="A23" i="52"/>
  <c r="A25" i="52"/>
  <c r="A33" i="52"/>
  <c r="K11" i="51" l="1"/>
  <c r="K13" i="51" s="1"/>
  <c r="G13" i="51"/>
  <c r="G162" i="52" s="1"/>
  <c r="G223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1" i="44"/>
  <c r="P16" i="49" s="1"/>
  <c r="O101" i="44"/>
  <c r="O16" i="49" s="1"/>
  <c r="N101" i="44"/>
  <c r="N16" i="49" s="1"/>
  <c r="M101" i="44"/>
  <c r="M16" i="49" s="1"/>
  <c r="L101" i="44"/>
  <c r="L16" i="49" s="1"/>
  <c r="K101" i="44"/>
  <c r="K16" i="49" s="1"/>
  <c r="J101" i="44"/>
  <c r="J16" i="49" s="1"/>
  <c r="I101" i="44"/>
  <c r="I16" i="49" s="1"/>
  <c r="H101" i="44"/>
  <c r="H16" i="49" s="1"/>
  <c r="G101" i="44"/>
  <c r="G16" i="49" s="1"/>
  <c r="F101" i="44"/>
  <c r="E101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G26" i="51" s="1"/>
  <c r="G28" i="51" s="1"/>
  <c r="F79" i="44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G23" i="51" s="1"/>
  <c r="F67" i="44"/>
  <c r="E67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E28" i="44"/>
  <c r="H17" i="51" l="1"/>
  <c r="H19" i="51" s="1"/>
  <c r="H164" i="52" s="1"/>
  <c r="H225" i="52" s="1"/>
  <c r="H23" i="51"/>
  <c r="H25" i="51" s="1"/>
  <c r="H166" i="52" s="1"/>
  <c r="H227" i="52" s="1"/>
  <c r="H26" i="51"/>
  <c r="H28" i="51" s="1"/>
  <c r="H167" i="52" s="1"/>
  <c r="H228" i="52" s="1"/>
  <c r="H29" i="51"/>
  <c r="H31" i="51" s="1"/>
  <c r="H168" i="52" s="1"/>
  <c r="H229" i="52" s="1"/>
  <c r="J35" i="51"/>
  <c r="J37" i="51" s="1"/>
  <c r="J170" i="52" s="1"/>
  <c r="J231" i="52" s="1"/>
  <c r="J38" i="51"/>
  <c r="J40" i="51" s="1"/>
  <c r="J171" i="52" s="1"/>
  <c r="J232" i="52" s="1"/>
  <c r="E19" i="49"/>
  <c r="Q132" i="44"/>
  <c r="E11" i="49"/>
  <c r="Q28" i="44"/>
  <c r="E14" i="49"/>
  <c r="Q67" i="44"/>
  <c r="J14" i="51"/>
  <c r="J16" i="51" s="1"/>
  <c r="J163" i="52" s="1"/>
  <c r="J224" i="52" s="1"/>
  <c r="J17" i="51"/>
  <c r="J19" i="51" s="1"/>
  <c r="J164" i="52" s="1"/>
  <c r="J225" i="52" s="1"/>
  <c r="J23" i="51"/>
  <c r="J25" i="51" s="1"/>
  <c r="J166" i="52" s="1"/>
  <c r="J227" i="52" s="1"/>
  <c r="J26" i="51"/>
  <c r="J28" i="51" s="1"/>
  <c r="J167" i="52" s="1"/>
  <c r="J228" i="52" s="1"/>
  <c r="J29" i="51"/>
  <c r="J31" i="51" s="1"/>
  <c r="J168" i="52" s="1"/>
  <c r="J229" i="52" s="1"/>
  <c r="I37" i="51"/>
  <c r="I170" i="52" s="1"/>
  <c r="I231" i="52" s="1"/>
  <c r="I40" i="51"/>
  <c r="I171" i="52" s="1"/>
  <c r="I232" i="52" s="1"/>
  <c r="H14" i="51"/>
  <c r="H16" i="51" s="1"/>
  <c r="H163" i="52" s="1"/>
  <c r="H224" i="52" s="1"/>
  <c r="E12" i="49"/>
  <c r="Q35" i="44"/>
  <c r="E15" i="49"/>
  <c r="Q79" i="44"/>
  <c r="E16" i="49"/>
  <c r="G29" i="51" s="1"/>
  <c r="Q101" i="44"/>
  <c r="Q128" i="44"/>
  <c r="I16" i="51"/>
  <c r="I163" i="52" s="1"/>
  <c r="I224" i="52" s="1"/>
  <c r="I19" i="51"/>
  <c r="I164" i="52" s="1"/>
  <c r="I225" i="52" s="1"/>
  <c r="I166" i="52"/>
  <c r="I227" i="52" s="1"/>
  <c r="I28" i="51"/>
  <c r="I167" i="52" s="1"/>
  <c r="I228" i="52" s="1"/>
  <c r="I31" i="51"/>
  <c r="I168" i="52" s="1"/>
  <c r="I229" i="52" s="1"/>
  <c r="H35" i="51"/>
  <c r="H37" i="51" s="1"/>
  <c r="H170" i="52" s="1"/>
  <c r="H231" i="52" s="1"/>
  <c r="H38" i="51"/>
  <c r="H40" i="51" s="1"/>
  <c r="H171" i="52" s="1"/>
  <c r="H232" i="52" s="1"/>
  <c r="O115" i="44"/>
  <c r="O17" i="49" s="1"/>
  <c r="P115" i="44"/>
  <c r="P17" i="49" s="1"/>
  <c r="N115" i="44"/>
  <c r="N17" i="49" s="1"/>
  <c r="J32" i="51" l="1"/>
  <c r="J34" i="51" s="1"/>
  <c r="J169" i="52" s="1"/>
  <c r="J230" i="52" s="1"/>
  <c r="Q16" i="49"/>
  <c r="Q12" i="49"/>
  <c r="Q19" i="49"/>
  <c r="Q14" i="49"/>
  <c r="Q18" i="49"/>
  <c r="Q15" i="49"/>
  <c r="Q11" i="49"/>
  <c r="M115" i="44"/>
  <c r="M17" i="49" s="1"/>
  <c r="L115" i="44"/>
  <c r="L17" i="49" s="1"/>
  <c r="K115" i="44"/>
  <c r="K17" i="49" s="1"/>
  <c r="J115" i="44"/>
  <c r="J17" i="49" s="1"/>
  <c r="I115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K41" i="44"/>
  <c r="K13" i="49" s="1"/>
  <c r="J41" i="44"/>
  <c r="J13" i="49" s="1"/>
  <c r="I41" i="44"/>
  <c r="I13" i="49" s="1"/>
  <c r="L20" i="49" l="1"/>
  <c r="J20" i="49"/>
  <c r="I20" i="49"/>
  <c r="J20" i="51"/>
  <c r="J22" i="51" s="1"/>
  <c r="J165" i="52" s="1"/>
  <c r="J226" i="52" s="1"/>
  <c r="N20" i="49"/>
  <c r="G167" i="52"/>
  <c r="G228" i="52" s="1"/>
  <c r="K26" i="51"/>
  <c r="K28" i="51" s="1"/>
  <c r="G25" i="51"/>
  <c r="G166" i="52" s="1"/>
  <c r="G227" i="52" s="1"/>
  <c r="K23" i="51"/>
  <c r="K25" i="51" s="1"/>
  <c r="G19" i="51"/>
  <c r="G164" i="52" s="1"/>
  <c r="G225" i="52" s="1"/>
  <c r="K17" i="51"/>
  <c r="K19" i="51" s="1"/>
  <c r="I22" i="51"/>
  <c r="I165" i="52" s="1"/>
  <c r="I226" i="52" s="1"/>
  <c r="K20" i="49"/>
  <c r="I34" i="51"/>
  <c r="I169" i="52" s="1"/>
  <c r="I230" i="52" s="1"/>
  <c r="G37" i="51"/>
  <c r="G170" i="52" s="1"/>
  <c r="G231" i="52" s="1"/>
  <c r="K35" i="51"/>
  <c r="K37" i="51" s="1"/>
  <c r="G16" i="51"/>
  <c r="G163" i="52" s="1"/>
  <c r="G224" i="52" s="1"/>
  <c r="K14" i="51"/>
  <c r="K16" i="51" s="1"/>
  <c r="G40" i="51"/>
  <c r="G171" i="52" s="1"/>
  <c r="G232" i="52" s="1"/>
  <c r="K38" i="51"/>
  <c r="K40" i="51" s="1"/>
  <c r="G31" i="51"/>
  <c r="G168" i="52" s="1"/>
  <c r="G229" i="52" s="1"/>
  <c r="K29" i="51"/>
  <c r="K31" i="51" s="1"/>
  <c r="G41" i="44"/>
  <c r="G13" i="49" s="1"/>
  <c r="H115" i="44"/>
  <c r="H17" i="49" s="1"/>
  <c r="H32" i="51" s="1"/>
  <c r="H34" i="51" s="1"/>
  <c r="H169" i="52" s="1"/>
  <c r="H230" i="52" s="1"/>
  <c r="H41" i="44"/>
  <c r="H13" i="49" s="1"/>
  <c r="E41" i="44"/>
  <c r="F41" i="44"/>
  <c r="G115" i="44"/>
  <c r="G17" i="49" s="1"/>
  <c r="F115" i="44"/>
  <c r="Q11" i="44"/>
  <c r="G20" i="49" l="1"/>
  <c r="E13" i="49"/>
  <c r="Q41" i="44"/>
  <c r="Q115" i="44"/>
  <c r="H20" i="51"/>
  <c r="H22" i="51" s="1"/>
  <c r="H165" i="52" s="1"/>
  <c r="H226" i="52" s="1"/>
  <c r="H20" i="49"/>
  <c r="Q17" i="49" l="1"/>
  <c r="Q13" i="49"/>
  <c r="E20" i="49"/>
  <c r="Q20" i="49" s="1"/>
  <c r="G22" i="51" l="1"/>
  <c r="G165" i="52" s="1"/>
  <c r="G226" i="52" s="1"/>
  <c r="K20" i="51"/>
  <c r="K22" i="51" s="1"/>
  <c r="G34" i="51"/>
  <c r="G169" i="52" s="1"/>
  <c r="G230" i="52" s="1"/>
  <c r="K32" i="51"/>
  <c r="K34" i="51" s="1"/>
</calcChain>
</file>

<file path=xl/sharedStrings.xml><?xml version="1.0" encoding="utf-8"?>
<sst xmlns="http://schemas.openxmlformats.org/spreadsheetml/2006/main" count="1576" uniqueCount="345">
  <si>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</si>
  <si>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</si>
  <si>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</si>
  <si>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</si>
  <si>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</si>
  <si>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</si>
  <si>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</si>
  <si>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</si>
  <si>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</si>
  <si>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</si>
  <si>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</si>
  <si>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</si>
  <si>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</si>
  <si>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</si>
  <si>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</si>
  <si>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</si>
  <si>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</si>
  <si>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</si>
  <si>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</si>
  <si>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</si>
  <si>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</si>
  <si>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</si>
  <si>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</si>
  <si>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</si>
  <si>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</si>
  <si>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</si>
  <si>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</si>
  <si>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</si>
  <si>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</si>
  <si>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</si>
  <si>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</si>
  <si>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</si>
  <si>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</si>
  <si>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</si>
  <si>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</si>
  <si>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</si>
  <si>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</si>
  <si>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</si>
  <si>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</si>
  <si>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</si>
  <si>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</si>
  <si>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</si>
  <si>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</si>
  <si>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</si>
  <si>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</si>
  <si>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</si>
  <si>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</si>
  <si>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</si>
  <si>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</si>
  <si>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</si>
  <si>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</si>
  <si>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</si>
  <si>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</si>
  <si>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</si>
  <si>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</si>
  <si>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</si>
  <si>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</si>
  <si>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</si>
  <si>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</si>
  <si>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</si>
  <si>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</si>
  <si>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</si>
  <si>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</si>
  <si>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</si>
  <si>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</si>
  <si>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</si>
  <si>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</si>
  <si>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</si>
  <si>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</si>
  <si>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</si>
  <si>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</si>
  <si>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</si>
  <si>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</si>
  <si>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</si>
  <si>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</si>
  <si>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</si>
  <si>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</si>
  <si>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</si>
  <si>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</si>
  <si>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</si>
  <si>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</si>
  <si>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</si>
  <si>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</si>
  <si>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</si>
  <si>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</si>
  <si>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</si>
  <si>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</si>
  <si>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</si>
  <si>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</si>
  <si>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</si>
  <si>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</si>
  <si>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</si>
  <si>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</si>
  <si>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</si>
  <si>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</si>
  <si>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</si>
  <si>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</si>
  <si>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</si>
  <si>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</si>
  <si>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</si>
  <si>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</si>
  <si>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</si>
  <si>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</si>
  <si>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</si>
  <si>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</si>
  <si>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</si>
  <si>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</si>
  <si>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</si>
  <si>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</si>
  <si>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</si>
  <si>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</si>
  <si>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</si>
  <si>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</si>
  <si>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</si>
  <si>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</si>
  <si>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</si>
  <si>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</si>
  <si>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</si>
  <si>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</si>
  <si>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</si>
  <si>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</si>
  <si>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</si>
  <si>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</si>
  <si>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</si>
  <si>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</si>
  <si>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</si>
  <si>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</si>
  <si>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</si>
  <si>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</si>
  <si>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</si>
  <si>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</si>
  <si>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</si>
  <si>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</si>
  <si>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</si>
  <si>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</si>
  <si>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</si>
  <si>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</si>
  <si>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</si>
  <si>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</si>
  <si>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</si>
  <si>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</si>
  <si>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</si>
  <si>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</si>
  <si>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</si>
  <si>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</si>
  <si>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</si>
  <si>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</si>
  <si>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</si>
  <si>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</si>
  <si>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</si>
  <si>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</si>
  <si>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</si>
  <si>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</si>
  <si>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</si>
  <si>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</si>
  <si>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</si>
  <si>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</si>
  <si>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</si>
  <si>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</si>
  <si>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</si>
  <si>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</si>
  <si>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</si>
  <si>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</si>
  <si>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</si>
  <si>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</si>
  <si>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</si>
  <si>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</si>
  <si>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</si>
  <si>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</si>
  <si>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</si>
  <si>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</si>
  <si>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</si>
  <si>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</si>
  <si>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</si>
  <si>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</si>
  <si>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</si>
  <si>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</si>
  <si>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</si>
  <si>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</si>
  <si>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</si>
  <si>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</si>
  <si>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</si>
  <si>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</si>
  <si>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</si>
  <si>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</si>
  <si>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</si>
  <si>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</si>
  <si>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</si>
  <si>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</si>
  <si>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</si>
  <si>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</si>
  <si>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</si>
  <si>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</si>
  <si>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</si>
  <si>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</si>
  <si>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</si>
  <si>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</si>
  <si>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</si>
  <si>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</si>
  <si>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</si>
  <si>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</si>
  <si>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</si>
  <si>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</si>
  <si>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</si>
  <si>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</si>
  <si>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</si>
  <si>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</si>
  <si>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</si>
  <si>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</si>
  <si>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</si>
  <si>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</si>
  <si>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</si>
  <si>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</si>
  <si>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</si>
  <si>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</si>
  <si>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</si>
  <si>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</si>
  <si>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</si>
  <si>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</si>
  <si>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</si>
  <si>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</si>
  <si>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</si>
  <si>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</si>
  <si>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</si>
  <si>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</si>
  <si>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</si>
  <si>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</si>
  <si>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</si>
  <si>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</si>
  <si>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</si>
  <si>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</si>
  <si>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</si>
  <si>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</si>
  <si>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</si>
  <si>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</si>
  <si>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</si>
  <si>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</si>
  <si>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</si>
  <si>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</si>
  <si>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</si>
  <si>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</si>
  <si>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</si>
  <si>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</si>
  <si>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</si>
  <si>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</si>
  <si>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</si>
  <si>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</si>
  <si>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</si>
  <si>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</si>
  <si>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</si>
  <si>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</si>
  <si>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</si>
  <si>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</si>
  <si>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</si>
  <si>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</si>
  <si>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</si>
  <si>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</si>
  <si>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</si>
  <si>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</si>
  <si>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</si>
  <si>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</si>
  <si>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</si>
  <si>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</si>
  <si>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</si>
  <si>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</si>
  <si>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</si>
  <si>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</si>
  <si>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</si>
  <si>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</si>
  <si>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</si>
  <si>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</si>
  <si>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</si>
  <si>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</si>
  <si>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</si>
  <si>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</si>
  <si>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</si>
  <si>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</si>
  <si>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</si>
  <si>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</si>
  <si>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</si>
  <si>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</si>
  <si>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</si>
  <si>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</si>
  <si>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</si>
  <si>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</si>
  <si>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</si>
  <si>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</si>
  <si>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</si>
  <si>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</si>
  <si>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</si>
  <si>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</si>
  <si>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</si>
  <si>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</si>
  <si>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</si>
  <si>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</si>
  <si>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</si>
  <si>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</si>
  <si>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</si>
  <si>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</si>
  <si>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</si>
  <si>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</si>
  <si>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</si>
  <si>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</si>
  <si>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</si>
  <si>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</si>
  <si>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</si>
  <si>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</si>
  <si>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</si>
  <si>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</si>
  <si>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</si>
  <si>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</si>
  <si>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</si>
  <si>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</si>
  <si>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</si>
  <si>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</si>
  <si>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</si>
  <si>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</si>
  <si>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</si>
  <si>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</si>
  <si>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</si>
  <si>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</si>
  <si>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</si>
  <si>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</si>
  <si>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</si>
  <si>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</si>
  <si>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</si>
  <si>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</si>
  <si>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</si>
  <si>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Vulnerable Adults (Non-SRS)</t>
  </si>
  <si>
    <t>County Fiscal Year 2018-2019</t>
  </si>
  <si>
    <t>DeSoto</t>
  </si>
  <si>
    <t>Clerk of Court Monthly Outputs Report - SubCases</t>
  </si>
  <si>
    <t>Quarter</t>
  </si>
  <si>
    <t>October - December</t>
  </si>
  <si>
    <t>January - March</t>
  </si>
  <si>
    <t>April - June</t>
  </si>
  <si>
    <t>July - September</t>
  </si>
  <si>
    <t xml:space="preserve">Quarter: </t>
  </si>
  <si>
    <t>Clerk of Court Monthly Outputs Report - Outputs</t>
  </si>
  <si>
    <t>CCOC Form Version 1
Created 11/1/18</t>
  </si>
  <si>
    <t>Michelle Levar</t>
  </si>
  <si>
    <t>Michelle.levar@brevardclerk.us</t>
  </si>
  <si>
    <t>Unexpected illness &amp; Cross Training</t>
  </si>
  <si>
    <t>Continued Cross Training</t>
  </si>
  <si>
    <t xml:space="preserve">Furloughs &amp; Staffing Issues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</si>
</sst>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5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u/>
      <sz val="10"/>
      <color theme="10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/>
      <diagonal/>
    </border>
  </borders>
  <cellStyleXfs count="56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  <xf numFmtId="0" fontId="44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77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78" xfId="0" applyNumberFormat="1" applyFont="1" applyFill="1" applyBorder="1" applyAlignment="1" applyProtection="1">
      <alignment horizontal="center"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1" borderId="79" xfId="40" applyNumberFormat="1" applyFont="1" applyFill="1" applyBorder="1" applyAlignment="1" applyProtection="1">
      <alignment vertical="center"/>
      <protection locked="0"/>
    </xf>
    <xf numFmtId="165" fontId="23" fillId="11" borderId="80" xfId="40" applyNumberFormat="1" applyFont="1" applyFill="1" applyBorder="1" applyAlignment="1" applyProtection="1">
      <alignment vertical="center"/>
      <protection locked="0"/>
    </xf>
    <xf numFmtId="165" fontId="23" fillId="11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3" xfId="0" applyNumberFormat="1" applyFont="1" applyFill="1" applyBorder="1" applyAlignment="1" applyProtection="1">
      <alignment horizontal="center" vertical="center" wrapText="1"/>
    </xf>
    <xf numFmtId="17" fontId="41" fillId="14" borderId="114" xfId="0" applyNumberFormat="1" applyFont="1" applyFill="1" applyBorder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vertical="top"/>
    </xf>
    <xf numFmtId="0" fontId="31" fillId="0" borderId="0" xfId="0" applyFont="1" applyAlignment="1" applyProtection="1">
      <alignment horizontal="right" vertical="center"/>
    </xf>
    <xf numFmtId="0" fontId="20" fillId="9" borderId="19" xfId="43" applyFill="1" applyProtection="1">
      <alignment horizontal="center" vertical="center"/>
    </xf>
    <xf numFmtId="165" fontId="23" fillId="9" borderId="58" xfId="40" applyNumberFormat="1" applyFont="1" applyFill="1" applyBorder="1" applyAlignment="1" applyProtection="1">
      <alignment horizontal="right" vertical="center"/>
      <protection locked="0"/>
    </xf>
    <xf numFmtId="165" fontId="23" fillId="9" borderId="59" xfId="40" applyNumberFormat="1" applyFont="1" applyFill="1" applyBorder="1" applyAlignment="1" applyProtection="1">
      <alignment horizontal="right" vertical="center"/>
      <protection locked="0"/>
    </xf>
    <xf numFmtId="165" fontId="23" fillId="9" borderId="60" xfId="40" applyNumberFormat="1" applyFont="1" applyFill="1" applyBorder="1" applyAlignment="1" applyProtection="1">
      <alignment horizontal="right" vertical="center"/>
      <protection locked="0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51" xfId="0" applyNumberFormat="1" applyFont="1" applyFill="1" applyBorder="1" applyAlignment="1" applyProtection="1">
      <alignment horizontal="right" vertical="center"/>
    </xf>
    <xf numFmtId="165" fontId="23" fillId="13" borderId="27" xfId="40" applyNumberFormat="1" applyFont="1" applyFill="1" applyBorder="1" applyAlignment="1" applyProtection="1">
      <alignment horizontal="right" vertical="center"/>
      <protection locked="0"/>
    </xf>
    <xf numFmtId="165" fontId="23" fillId="13" borderId="28" xfId="40" applyNumberFormat="1" applyFont="1" applyFill="1" applyBorder="1" applyAlignment="1" applyProtection="1">
      <alignment horizontal="right" vertical="center"/>
      <protection locked="0"/>
    </xf>
    <xf numFmtId="165" fontId="23" fillId="13" borderId="29" xfId="40" applyNumberFormat="1" applyFont="1" applyFill="1" applyBorder="1" applyAlignment="1" applyProtection="1">
      <alignment horizontal="right" vertical="center"/>
      <protection locked="0"/>
    </xf>
    <xf numFmtId="165" fontId="23" fillId="11" borderId="30" xfId="40" applyNumberFormat="1" applyFont="1" applyFill="1" applyBorder="1" applyAlignment="1" applyProtection="1">
      <alignment horizontal="right" vertical="center"/>
      <protection locked="0"/>
    </xf>
    <xf numFmtId="165" fontId="23" fillId="11" borderId="9" xfId="40" applyNumberFormat="1" applyFont="1" applyFill="1" applyBorder="1" applyAlignment="1" applyProtection="1">
      <alignment horizontal="right" vertical="center"/>
      <protection locked="0"/>
    </xf>
    <xf numFmtId="165" fontId="23" fillId="11" borderId="31" xfId="40" applyNumberFormat="1" applyFont="1" applyFill="1" applyBorder="1" applyAlignment="1" applyProtection="1">
      <alignment horizontal="right" vertical="center"/>
      <protection locked="0"/>
    </xf>
    <xf numFmtId="165" fontId="31" fillId="0" borderId="48" xfId="0" applyNumberFormat="1" applyFont="1" applyBorder="1" applyAlignment="1" applyProtection="1">
      <alignment horizontal="right" vertical="center"/>
    </xf>
    <xf numFmtId="165" fontId="23" fillId="9" borderId="32" xfId="40" applyNumberFormat="1" applyFont="1" applyFill="1" applyBorder="1" applyAlignment="1" applyProtection="1">
      <alignment horizontal="right" vertical="center"/>
      <protection locked="0"/>
    </xf>
    <xf numFmtId="165" fontId="23" fillId="9" borderId="8" xfId="40" applyNumberFormat="1" applyFont="1" applyFill="1" applyBorder="1" applyAlignment="1" applyProtection="1">
      <alignment horizontal="right" vertical="center"/>
      <protection locked="0"/>
    </xf>
    <xf numFmtId="165" fontId="23" fillId="9" borderId="33" xfId="40" applyNumberFormat="1" applyFont="1" applyFill="1" applyBorder="1" applyAlignment="1" applyProtection="1">
      <alignment horizontal="right" vertical="center"/>
      <protection locked="0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23" fillId="9" borderId="34" xfId="40" applyNumberFormat="1" applyFont="1" applyFill="1" applyBorder="1" applyAlignment="1" applyProtection="1">
      <alignment horizontal="right" vertical="center"/>
      <protection locked="0"/>
    </xf>
    <xf numFmtId="165" fontId="23" fillId="9" borderId="7" xfId="40" applyNumberFormat="1" applyFont="1" applyFill="1" applyBorder="1" applyAlignment="1" applyProtection="1">
      <alignment horizontal="right" vertical="center"/>
      <protection locked="0"/>
    </xf>
    <xf numFmtId="165" fontId="23" fillId="9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23" fillId="9" borderId="123" xfId="40" applyNumberFormat="1" applyFont="1" applyFill="1" applyBorder="1" applyAlignment="1" applyProtection="1">
      <alignment horizontal="right" vertical="center"/>
      <protection locked="0"/>
    </xf>
    <xf numFmtId="165" fontId="23" fillId="9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23" fillId="11" borderId="34" xfId="40" applyNumberFormat="1" applyFont="1" applyFill="1" applyBorder="1" applyAlignment="1" applyProtection="1">
      <alignment horizontal="right" vertical="center"/>
      <protection locked="0"/>
    </xf>
    <xf numFmtId="165" fontId="23" fillId="11" borderId="7" xfId="40" applyNumberFormat="1" applyFont="1" applyFill="1" applyBorder="1" applyAlignment="1" applyProtection="1">
      <alignment horizontal="right" vertical="center"/>
      <protection locked="0"/>
    </xf>
    <xf numFmtId="165" fontId="23" fillId="11" borderId="35" xfId="40" applyNumberFormat="1" applyFont="1" applyFill="1" applyBorder="1" applyAlignment="1" applyProtection="1">
      <alignment horizontal="right" vertical="center"/>
      <protection locked="0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23" fillId="11" borderId="123" xfId="40" applyNumberFormat="1" applyFont="1" applyFill="1" applyBorder="1" applyAlignment="1" applyProtection="1">
      <alignment horizontal="right" vertical="center"/>
      <protection locked="0"/>
    </xf>
    <xf numFmtId="165" fontId="23" fillId="11" borderId="124" xfId="40" applyNumberFormat="1" applyFont="1" applyFill="1" applyBorder="1" applyAlignment="1" applyProtection="1">
      <alignment horizontal="right" vertical="center"/>
      <protection locked="0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24" xfId="0" applyNumberFormat="1" applyFont="1" applyFill="1" applyBorder="1" applyAlignment="1" applyProtection="1">
      <alignment horizontal="right" vertical="center"/>
    </xf>
    <xf numFmtId="165" fontId="31" fillId="2" borderId="51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51" xfId="40" applyNumberFormat="1" applyFont="1" applyFill="1" applyBorder="1" applyAlignment="1" applyProtection="1">
      <alignment horizontal="right" vertical="center"/>
    </xf>
    <xf numFmtId="165" fontId="23" fillId="3" borderId="66" xfId="40" applyNumberFormat="1" applyFont="1" applyFill="1" applyBorder="1" applyAlignment="1" applyProtection="1">
      <alignment horizontal="right" vertical="center"/>
    </xf>
    <xf numFmtId="165" fontId="23" fillId="3" borderId="67" xfId="40" applyNumberFormat="1" applyFont="1" applyFill="1" applyBorder="1" applyAlignment="1" applyProtection="1">
      <alignment horizontal="right" vertical="center"/>
    </xf>
    <xf numFmtId="165" fontId="23" fillId="3" borderId="72" xfId="40" applyNumberFormat="1" applyFont="1" applyFill="1" applyBorder="1" applyAlignment="1" applyProtection="1">
      <alignment horizontal="right" vertical="center"/>
    </xf>
    <xf numFmtId="165" fontId="31" fillId="0" borderId="97" xfId="40" applyNumberFormat="1" applyFont="1" applyBorder="1" applyAlignment="1" applyProtection="1">
      <alignment horizontal="right" vertical="center"/>
    </xf>
    <xf numFmtId="165" fontId="23" fillId="3" borderId="68" xfId="40" applyNumberFormat="1" applyFont="1" applyFill="1" applyBorder="1" applyAlignment="1" applyProtection="1">
      <alignment horizontal="right" vertical="center"/>
    </xf>
    <xf numFmtId="165" fontId="23" fillId="3" borderId="54" xfId="40" applyNumberFormat="1" applyFont="1" applyFill="1" applyBorder="1" applyAlignment="1" applyProtection="1">
      <alignment horizontal="right" vertical="center"/>
    </xf>
    <xf numFmtId="165" fontId="23" fillId="3" borderId="73" xfId="40" applyNumberFormat="1" applyFont="1" applyFill="1" applyBorder="1" applyAlignment="1" applyProtection="1">
      <alignment horizontal="right" vertical="center"/>
    </xf>
    <xf numFmtId="165" fontId="31" fillId="0" borderId="98" xfId="40" applyNumberFormat="1" applyFont="1" applyBorder="1" applyAlignment="1" applyProtection="1">
      <alignment horizontal="right" vertical="center"/>
    </xf>
    <xf numFmtId="165" fontId="23" fillId="3" borderId="69" xfId="40" applyNumberFormat="1" applyFont="1" applyFill="1" applyBorder="1" applyAlignment="1" applyProtection="1">
      <alignment horizontal="right" vertical="center"/>
    </xf>
    <xf numFmtId="165" fontId="23" fillId="3" borderId="70" xfId="40" applyNumberFormat="1" applyFont="1" applyFill="1" applyBorder="1" applyAlignment="1" applyProtection="1">
      <alignment horizontal="right" vertical="center"/>
    </xf>
    <xf numFmtId="165" fontId="23" fillId="3" borderId="74" xfId="40" applyNumberFormat="1" applyFont="1" applyFill="1" applyBorder="1" applyAlignment="1" applyProtection="1">
      <alignment horizontal="right" vertical="center"/>
    </xf>
    <xf numFmtId="165" fontId="31" fillId="0" borderId="99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31" fillId="0" borderId="95" xfId="40" applyNumberFormat="1" applyFont="1" applyFill="1" applyBorder="1" applyAlignment="1" applyProtection="1">
      <alignment horizontal="right" vertical="center"/>
    </xf>
    <xf numFmtId="165" fontId="23" fillId="13" borderId="100" xfId="40" applyNumberFormat="1" applyFont="1" applyFill="1" applyBorder="1" applyAlignment="1" applyProtection="1">
      <alignment horizontal="right" vertical="center"/>
      <protection locked="0"/>
    </xf>
    <xf numFmtId="165" fontId="31" fillId="0" borderId="105" xfId="0" applyNumberFormat="1" applyFont="1" applyBorder="1" applyAlignment="1" applyProtection="1">
      <alignment horizontal="right" vertical="center"/>
    </xf>
    <xf numFmtId="165" fontId="23" fillId="11" borderId="101" xfId="40" applyNumberFormat="1" applyFont="1" applyFill="1" applyBorder="1" applyAlignment="1" applyProtection="1">
      <alignment horizontal="right" vertical="center"/>
      <protection locked="0"/>
    </xf>
    <xf numFmtId="165" fontId="31" fillId="0" borderId="106" xfId="0" applyNumberFormat="1" applyFont="1" applyBorder="1" applyAlignment="1" applyProtection="1">
      <alignment horizontal="right" vertical="center"/>
    </xf>
    <xf numFmtId="165" fontId="23" fillId="9" borderId="102" xfId="40" applyNumberFormat="1" applyFont="1" applyFill="1" applyBorder="1" applyAlignment="1" applyProtection="1">
      <alignment horizontal="right" vertical="center"/>
      <protection locked="0"/>
    </xf>
    <xf numFmtId="165" fontId="23" fillId="3" borderId="34" xfId="40" applyNumberFormat="1" applyFont="1" applyFill="1" applyBorder="1" applyAlignment="1" applyProtection="1">
      <alignment horizontal="right" vertical="center"/>
    </xf>
    <xf numFmtId="165" fontId="23" fillId="3" borderId="7" xfId="40" applyNumberFormat="1" applyFont="1" applyFill="1" applyBorder="1" applyAlignment="1" applyProtection="1">
      <alignment horizontal="right" vertical="center"/>
    </xf>
    <xf numFmtId="165" fontId="23" fillId="3" borderId="103" xfId="40" applyNumberFormat="1" applyFont="1" applyFill="1" applyBorder="1" applyAlignment="1" applyProtection="1">
      <alignment horizontal="right" vertical="center"/>
    </xf>
    <xf numFmtId="165" fontId="31" fillId="0" borderId="107" xfId="0" applyNumberFormat="1" applyFont="1" applyFill="1" applyBorder="1" applyAlignment="1" applyProtection="1">
      <alignment horizontal="right" vertical="center"/>
    </xf>
    <xf numFmtId="165" fontId="31" fillId="0" borderId="108" xfId="0" applyNumberFormat="1" applyFont="1" applyFill="1" applyBorder="1" applyAlignment="1" applyProtection="1">
      <alignment horizontal="right" vertical="center"/>
    </xf>
    <xf numFmtId="165" fontId="23" fillId="11" borderId="103" xfId="40" applyNumberFormat="1" applyFont="1" applyFill="1" applyBorder="1" applyAlignment="1" applyProtection="1">
      <alignment horizontal="right" vertical="center"/>
      <protection locked="0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0" fontId="44" fillId="9" borderId="19" xfId="55" applyFill="1" applyBorder="1" applyAlignment="1" applyProtection="1">
      <alignment horizontal="center" vertical="center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77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88" xfId="41" applyFont="1" applyFill="1" applyBorder="1" applyAlignment="1" applyProtection="1">
      <alignment horizontal="center" vertical="center"/>
    </xf>
    <xf numFmtId="9" fontId="23" fillId="12" borderId="89" xfId="41" applyFont="1" applyFill="1" applyBorder="1" applyAlignment="1" applyProtection="1">
      <alignment horizontal="center" vertical="center"/>
    </xf>
    <xf numFmtId="9" fontId="23" fillId="12" borderId="82" xfId="41" applyFont="1" applyFill="1" applyBorder="1" applyAlignment="1" applyProtection="1">
      <alignment horizontal="center" vertical="center"/>
    </xf>
    <xf numFmtId="165" fontId="23" fillId="12" borderId="90" xfId="40" quotePrefix="1" applyNumberFormat="1" applyFont="1" applyFill="1" applyBorder="1" applyAlignment="1" applyProtection="1">
      <alignment horizontal="center" vertical="center"/>
    </xf>
    <xf numFmtId="165" fontId="23" fillId="12" borderId="91" xfId="40" applyNumberFormat="1" applyFont="1" applyFill="1" applyBorder="1" applyAlignment="1" applyProtection="1">
      <alignment horizontal="center" vertical="center"/>
    </xf>
    <xf numFmtId="165" fontId="23" fillId="12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32" fillId="10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</xf>
    <xf numFmtId="0" fontId="20" fillId="16" borderId="19" xfId="44" applyFill="1" applyProtection="1">
      <alignment horizontal="center" vertical="center"/>
      <protection locked="0"/>
    </xf>
    <xf numFmtId="0" fontId="20" fillId="4" borderId="19" xfId="43" applyFill="1" applyProtection="1">
      <alignment horizontal="center" vertical="center"/>
      <protection locked="0"/>
    </xf>
  </cellXfs>
  <cellStyles count="56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Hyperlink" xfId="55" builtinId="8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7"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6"/>
      <tableStyleElement type="totalRow" dxfId="85"/>
      <tableStyleElement type="firstColumn" dxfId="84"/>
      <tableStyleElement type="lastColumn" dxfId="83"/>
      <tableStyleElement type="firstRowStripe" dxfId="82"/>
      <tableStyleElement type="secondRowStripe" dxfId="81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78442</xdr:rowOff>
    </xdr:from>
    <xdr:to>
      <xdr:col>16</xdr:col>
      <xdr:colOff>874091</xdr:colOff>
      <xdr:row>2</xdr:row>
      <xdr:rowOff>207303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0691" y="78442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chelle.levar@brevardclerk.u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6"/>
  <sheetViews>
    <sheetView tabSelected="1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" t="s">
        <v>331</v>
      </c>
    </row>
    <row r="2" spans="1:18" ht="24" customHeight="1" x14ac:dyDescent="0.2">
      <c r="A2" s="37" t="s">
        <v>329</v>
      </c>
    </row>
    <row r="3" spans="1:18" ht="24" customHeight="1" x14ac:dyDescent="0.2">
      <c r="N3"/>
      <c r="O3"/>
    </row>
    <row r="4" spans="1:18" ht="24" customHeight="1" x14ac:dyDescent="0.2">
      <c r="A4" s="7"/>
      <c r="C4" s="23" t="s">
        <v>3</v>
      </c>
      <c r="D4" s="208" t="s">
        <v>11</v>
      </c>
      <c r="E4" s="208"/>
      <c r="F4" s="8"/>
      <c r="G4" s="23" t="s">
        <v>245</v>
      </c>
      <c r="H4" s="208" t="s">
        <v>5</v>
      </c>
      <c r="I4" s="208"/>
      <c r="K4" s="23" t="s">
        <v>4</v>
      </c>
      <c r="L4" s="31">
        <v>2</v>
      </c>
      <c r="N4"/>
      <c r="O4"/>
      <c r="Q4" s="181" t="s">
        <v>339</v>
      </c>
      <c r="R4" s="181"/>
    </row>
    <row r="5" spans="1:18" ht="24" customHeight="1" x14ac:dyDescent="0.3">
      <c r="A5" s="7"/>
      <c r="C5" s="23" t="s">
        <v>74</v>
      </c>
      <c r="D5" s="209" t="s">
        <v>340</v>
      </c>
      <c r="E5" s="209"/>
      <c r="F5" s="8"/>
      <c r="N5" s="9"/>
      <c r="Q5" s="181"/>
      <c r="R5" s="181"/>
    </row>
    <row r="6" spans="1:18" ht="24" customHeight="1" x14ac:dyDescent="0.3">
      <c r="A6" s="7"/>
      <c r="C6" s="23" t="s">
        <v>85</v>
      </c>
      <c r="D6" s="210" t="s">
        <v>341</v>
      </c>
      <c r="E6" s="208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/>
      <c r="B9"/>
      <c r="C9"/>
      <c r="D9" s="1"/>
      <c r="E9" s="189" t="s">
        <v>158</v>
      </c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1"/>
      <c r="Q9" s="36"/>
    </row>
    <row r="10" spans="1:18" ht="20.100000000000001" customHeight="1" thickBot="1" x14ac:dyDescent="0.25">
      <c r="B10" s="24" t="s">
        <v>86</v>
      </c>
      <c r="C10" s="24" t="s">
        <v>133</v>
      </c>
      <c r="D10" s="11"/>
      <c r="E10" s="32">
        <v>43374</v>
      </c>
      <c r="F10" s="33">
        <f>EDATE(E10,1)</f>
        <v>43405</v>
      </c>
      <c r="G10" s="33">
        <f t="shared" ref="G10:P10" si="0">EDATE(F10,1)</f>
        <v>43435</v>
      </c>
      <c r="H10" s="33">
        <f t="shared" si="0"/>
        <v>43466</v>
      </c>
      <c r="I10" s="33">
        <f t="shared" si="0"/>
        <v>43497</v>
      </c>
      <c r="J10" s="33">
        <f t="shared" si="0"/>
        <v>43525</v>
      </c>
      <c r="K10" s="33">
        <f t="shared" si="0"/>
        <v>43556</v>
      </c>
      <c r="L10" s="33">
        <f t="shared" si="0"/>
        <v>43586</v>
      </c>
      <c r="M10" s="33">
        <f t="shared" si="0"/>
        <v>43617</v>
      </c>
      <c r="N10" s="33">
        <f t="shared" si="0"/>
        <v>43647</v>
      </c>
      <c r="O10" s="33">
        <f t="shared" si="0"/>
        <v>43678</v>
      </c>
      <c r="P10" s="34">
        <f t="shared" si="0"/>
        <v>43709</v>
      </c>
      <c r="Q10" s="84" t="s">
        <v>243</v>
      </c>
      <c r="R10" s="85" t="str">
        <f>C10&amp;" Notes:"</f>
        <v>Circuit Criminal Notes:</v>
      </c>
    </row>
    <row r="11" spans="1:18" ht="20.100000000000001" customHeight="1" x14ac:dyDescent="0.2">
      <c r="B11" s="186" t="s">
        <v>159</v>
      </c>
      <c r="C11" s="187"/>
      <c r="D11" s="188"/>
      <c r="E11" s="101">
        <v>1</v>
      </c>
      <c r="F11" s="102">
        <v>1</v>
      </c>
      <c r="G11" s="102">
        <v>0</v>
      </c>
      <c r="H11" s="102">
        <v>2</v>
      </c>
      <c r="I11" s="102">
        <v>0</v>
      </c>
      <c r="J11" s="102">
        <v>3</v>
      </c>
      <c r="K11" s="102">
        <v>1</v>
      </c>
      <c r="L11" s="102">
        <v>0</v>
      </c>
      <c r="M11" s="102">
        <v>0</v>
      </c>
      <c r="N11" s="102"/>
      <c r="O11" s="102"/>
      <c r="P11" s="103"/>
      <c r="Q11" s="135">
        <f>SUM(E11:P11)</f>
        <v>8</v>
      </c>
      <c r="R11" s="182"/>
    </row>
    <row r="12" spans="1:18" ht="20.100000000000001" customHeight="1" x14ac:dyDescent="0.2">
      <c r="B12" s="183" t="s">
        <v>160</v>
      </c>
      <c r="C12" s="184"/>
      <c r="D12" s="185"/>
      <c r="E12" s="104">
        <v>8</v>
      </c>
      <c r="F12" s="105">
        <v>2</v>
      </c>
      <c r="G12" s="105">
        <v>0</v>
      </c>
      <c r="H12" s="105">
        <v>3</v>
      </c>
      <c r="I12" s="105">
        <v>3</v>
      </c>
      <c r="J12" s="105">
        <v>1</v>
      </c>
      <c r="K12" s="105">
        <v>3</v>
      </c>
      <c r="L12" s="105">
        <v>5</v>
      </c>
      <c r="M12" s="105">
        <v>3</v>
      </c>
      <c r="N12" s="105"/>
      <c r="O12" s="105"/>
      <c r="P12" s="106"/>
      <c r="Q12" s="135">
        <f t="shared" ref="Q12:Q19" si="1">SUM(E12:P12)</f>
        <v>28</v>
      </c>
      <c r="R12" s="179"/>
    </row>
    <row r="13" spans="1:18" ht="20.100000000000001" customHeight="1" x14ac:dyDescent="0.2">
      <c r="B13" s="183" t="s">
        <v>161</v>
      </c>
      <c r="C13" s="184"/>
      <c r="D13" s="185"/>
      <c r="E13" s="108">
        <v>8</v>
      </c>
      <c r="F13" s="109">
        <v>6</v>
      </c>
      <c r="G13" s="109">
        <v>6</v>
      </c>
      <c r="H13" s="109">
        <v>5</v>
      </c>
      <c r="I13" s="109">
        <v>6</v>
      </c>
      <c r="J13" s="109">
        <v>5</v>
      </c>
      <c r="K13" s="109">
        <v>10</v>
      </c>
      <c r="L13" s="109">
        <v>5</v>
      </c>
      <c r="M13" s="109">
        <v>8</v>
      </c>
      <c r="N13" s="109"/>
      <c r="O13" s="109"/>
      <c r="P13" s="110"/>
      <c r="Q13" s="136">
        <f t="shared" si="1"/>
        <v>59</v>
      </c>
      <c r="R13" s="179"/>
    </row>
    <row r="14" spans="1:18" ht="20.100000000000001" customHeight="1" x14ac:dyDescent="0.2">
      <c r="B14" s="183" t="s">
        <v>162</v>
      </c>
      <c r="C14" s="184"/>
      <c r="D14" s="185"/>
      <c r="E14" s="104">
        <v>570</v>
      </c>
      <c r="F14" s="105">
        <v>604</v>
      </c>
      <c r="G14" s="105">
        <v>590</v>
      </c>
      <c r="H14" s="105">
        <v>664</v>
      </c>
      <c r="I14" s="105">
        <v>593</v>
      </c>
      <c r="J14" s="105">
        <v>602</v>
      </c>
      <c r="K14" s="105">
        <v>744</v>
      </c>
      <c r="L14" s="105">
        <v>625</v>
      </c>
      <c r="M14" s="105">
        <v>640</v>
      </c>
      <c r="N14" s="105"/>
      <c r="O14" s="105"/>
      <c r="P14" s="106"/>
      <c r="Q14" s="136">
        <f t="shared" si="1"/>
        <v>5632</v>
      </c>
      <c r="R14" s="179"/>
    </row>
    <row r="15" spans="1:18" ht="20.100000000000001" customHeight="1" x14ac:dyDescent="0.2">
      <c r="B15" s="183" t="s">
        <v>163</v>
      </c>
      <c r="C15" s="184"/>
      <c r="D15" s="185"/>
      <c r="E15" s="108">
        <v>4</v>
      </c>
      <c r="F15" s="109">
        <v>1</v>
      </c>
      <c r="G15" s="109">
        <v>4</v>
      </c>
      <c r="H15" s="109">
        <v>2</v>
      </c>
      <c r="I15" s="109">
        <v>2</v>
      </c>
      <c r="J15" s="109">
        <v>3</v>
      </c>
      <c r="K15" s="109">
        <v>2</v>
      </c>
      <c r="L15" s="109">
        <v>1</v>
      </c>
      <c r="M15" s="109">
        <v>2</v>
      </c>
      <c r="N15" s="109"/>
      <c r="O15" s="109"/>
      <c r="P15" s="110"/>
      <c r="Q15" s="136">
        <f t="shared" si="1"/>
        <v>21</v>
      </c>
      <c r="R15" s="179"/>
    </row>
    <row r="16" spans="1:18" ht="20.100000000000001" customHeight="1" x14ac:dyDescent="0.2">
      <c r="B16" s="183" t="s">
        <v>164</v>
      </c>
      <c r="C16" s="184"/>
      <c r="D16" s="185"/>
      <c r="E16" s="104">
        <v>45</v>
      </c>
      <c r="F16" s="105">
        <v>24</v>
      </c>
      <c r="G16" s="105">
        <v>22</v>
      </c>
      <c r="H16" s="105">
        <v>32</v>
      </c>
      <c r="I16" s="105">
        <v>27</v>
      </c>
      <c r="J16" s="105">
        <v>23</v>
      </c>
      <c r="K16" s="105">
        <v>26</v>
      </c>
      <c r="L16" s="105">
        <v>35</v>
      </c>
      <c r="M16" s="105">
        <v>32</v>
      </c>
      <c r="N16" s="105"/>
      <c r="O16" s="105"/>
      <c r="P16" s="106"/>
      <c r="Q16" s="136">
        <f t="shared" si="1"/>
        <v>266</v>
      </c>
      <c r="R16" s="179"/>
    </row>
    <row r="17" spans="1:18" ht="20.100000000000001" customHeight="1" x14ac:dyDescent="0.2">
      <c r="B17" s="192" t="s">
        <v>165</v>
      </c>
      <c r="C17" s="193"/>
      <c r="D17" s="194"/>
      <c r="E17" s="108">
        <v>18</v>
      </c>
      <c r="F17" s="109">
        <v>17</v>
      </c>
      <c r="G17" s="109">
        <v>9</v>
      </c>
      <c r="H17" s="109">
        <v>19</v>
      </c>
      <c r="I17" s="109">
        <v>12</v>
      </c>
      <c r="J17" s="109">
        <v>13</v>
      </c>
      <c r="K17" s="109">
        <v>18</v>
      </c>
      <c r="L17" s="109">
        <v>19</v>
      </c>
      <c r="M17" s="109">
        <v>8</v>
      </c>
      <c r="N17" s="109"/>
      <c r="O17" s="109"/>
      <c r="P17" s="110"/>
      <c r="Q17" s="137">
        <f t="shared" si="1"/>
        <v>133</v>
      </c>
      <c r="R17" s="179"/>
    </row>
    <row r="18" spans="1:18" ht="20.100000000000001" customHeight="1" thickBot="1" x14ac:dyDescent="0.25">
      <c r="B18" s="198" t="s">
        <v>166</v>
      </c>
      <c r="C18" s="199"/>
      <c r="D18" s="200"/>
      <c r="E18" s="126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7"/>
      <c r="N18" s="127"/>
      <c r="O18" s="127"/>
      <c r="P18" s="128"/>
      <c r="Q18" s="138">
        <f t="shared" si="1"/>
        <v>0</v>
      </c>
      <c r="R18" s="179"/>
    </row>
    <row r="19" spans="1:18" s="17" customFormat="1" ht="20.100000000000001" customHeight="1" thickTop="1" thickBot="1" x14ac:dyDescent="0.25">
      <c r="B19" s="195" t="s">
        <v>167</v>
      </c>
      <c r="C19" s="196"/>
      <c r="D19" s="197"/>
      <c r="E19" s="98">
        <f t="shared" ref="E19:P19" si="2">SUM(E11:E18)</f>
        <v>654</v>
      </c>
      <c r="F19" s="99">
        <f t="shared" si="2"/>
        <v>655</v>
      </c>
      <c r="G19" s="99">
        <f t="shared" si="2"/>
        <v>631</v>
      </c>
      <c r="H19" s="99">
        <f t="shared" si="2"/>
        <v>727</v>
      </c>
      <c r="I19" s="99">
        <f t="shared" si="2"/>
        <v>643</v>
      </c>
      <c r="J19" s="99">
        <f t="shared" si="2"/>
        <v>650</v>
      </c>
      <c r="K19" s="99">
        <f t="shared" si="2"/>
        <v>804</v>
      </c>
      <c r="L19" s="99">
        <f t="shared" si="2"/>
        <v>690</v>
      </c>
      <c r="M19" s="99">
        <f t="shared" si="2"/>
        <v>693</v>
      </c>
      <c r="N19" s="99">
        <f t="shared" si="2"/>
        <v>0</v>
      </c>
      <c r="O19" s="99">
        <f t="shared" si="2"/>
        <v>0</v>
      </c>
      <c r="P19" s="116">
        <f t="shared" si="2"/>
        <v>0</v>
      </c>
      <c r="Q19" s="139">
        <f t="shared" si="1"/>
        <v>6147</v>
      </c>
      <c r="R19" s="180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20.100000000000001" customHeight="1" thickBot="1" x14ac:dyDescent="0.25">
      <c r="B21" s="24" t="s">
        <v>87</v>
      </c>
      <c r="C21" s="24" t="s">
        <v>134</v>
      </c>
      <c r="E21" s="32">
        <f>E$10</f>
        <v>43374</v>
      </c>
      <c r="F21" s="33">
        <f>EDATE(E21,1)</f>
        <v>43405</v>
      </c>
      <c r="G21" s="33">
        <f t="shared" ref="G21:P21" si="3">EDATE(F21,1)</f>
        <v>43435</v>
      </c>
      <c r="H21" s="33">
        <f t="shared" si="3"/>
        <v>43466</v>
      </c>
      <c r="I21" s="33">
        <f t="shared" si="3"/>
        <v>43497</v>
      </c>
      <c r="J21" s="33">
        <f t="shared" si="3"/>
        <v>43525</v>
      </c>
      <c r="K21" s="33">
        <f t="shared" si="3"/>
        <v>43556</v>
      </c>
      <c r="L21" s="33">
        <f t="shared" si="3"/>
        <v>43586</v>
      </c>
      <c r="M21" s="33">
        <f t="shared" si="3"/>
        <v>43617</v>
      </c>
      <c r="N21" s="33">
        <f t="shared" si="3"/>
        <v>43647</v>
      </c>
      <c r="O21" s="33">
        <f t="shared" si="3"/>
        <v>43678</v>
      </c>
      <c r="P21" s="34">
        <f t="shared" si="3"/>
        <v>43709</v>
      </c>
      <c r="Q21" s="84" t="s">
        <v>243</v>
      </c>
      <c r="R21" s="85" t="str">
        <f>C21&amp;" Notes:"</f>
        <v>County Criminal Notes:</v>
      </c>
    </row>
    <row r="22" spans="1:18" ht="20.100000000000001" customHeight="1" x14ac:dyDescent="0.2">
      <c r="B22" s="186" t="s">
        <v>168</v>
      </c>
      <c r="C22" s="187"/>
      <c r="D22" s="188"/>
      <c r="E22" s="101">
        <v>652</v>
      </c>
      <c r="F22" s="102">
        <v>530</v>
      </c>
      <c r="G22" s="102">
        <v>563</v>
      </c>
      <c r="H22" s="102">
        <v>672</v>
      </c>
      <c r="I22" s="102">
        <v>558</v>
      </c>
      <c r="J22" s="102">
        <v>593</v>
      </c>
      <c r="K22" s="102">
        <v>582</v>
      </c>
      <c r="L22" s="102">
        <v>565</v>
      </c>
      <c r="M22" s="102">
        <v>626</v>
      </c>
      <c r="N22" s="102"/>
      <c r="O22" s="102"/>
      <c r="P22" s="103"/>
      <c r="Q22" s="97">
        <f t="shared" ref="Q22:Q28" si="4">SUM(E22:P22)</f>
        <v>5341</v>
      </c>
      <c r="R22" s="182"/>
    </row>
    <row r="23" spans="1:18" ht="20.100000000000001" customHeight="1" x14ac:dyDescent="0.2">
      <c r="B23" s="183" t="s">
        <v>169</v>
      </c>
      <c r="C23" s="184"/>
      <c r="D23" s="185"/>
      <c r="E23" s="104">
        <v>19</v>
      </c>
      <c r="F23" s="105">
        <v>10</v>
      </c>
      <c r="G23" s="105">
        <v>18</v>
      </c>
      <c r="H23" s="105">
        <v>24</v>
      </c>
      <c r="I23" s="105">
        <v>16</v>
      </c>
      <c r="J23" s="105">
        <v>20</v>
      </c>
      <c r="K23" s="105">
        <v>21</v>
      </c>
      <c r="L23" s="105">
        <v>11</v>
      </c>
      <c r="M23" s="105">
        <v>15</v>
      </c>
      <c r="N23" s="105"/>
      <c r="O23" s="105"/>
      <c r="P23" s="106"/>
      <c r="Q23" s="107">
        <f t="shared" si="4"/>
        <v>154</v>
      </c>
      <c r="R23" s="179"/>
    </row>
    <row r="24" spans="1:18" ht="20.100000000000001" customHeight="1" x14ac:dyDescent="0.2">
      <c r="B24" s="183" t="s">
        <v>170</v>
      </c>
      <c r="C24" s="184"/>
      <c r="D24" s="185"/>
      <c r="E24" s="108">
        <v>247</v>
      </c>
      <c r="F24" s="109">
        <v>261</v>
      </c>
      <c r="G24" s="109">
        <v>227</v>
      </c>
      <c r="H24" s="109">
        <v>256</v>
      </c>
      <c r="I24" s="109">
        <v>272</v>
      </c>
      <c r="J24" s="109">
        <v>298</v>
      </c>
      <c r="K24" s="109">
        <v>384</v>
      </c>
      <c r="L24" s="109">
        <v>365</v>
      </c>
      <c r="M24" s="109">
        <v>242</v>
      </c>
      <c r="N24" s="109"/>
      <c r="O24" s="109"/>
      <c r="P24" s="110"/>
      <c r="Q24" s="117">
        <f t="shared" si="4"/>
        <v>2552</v>
      </c>
      <c r="R24" s="179"/>
    </row>
    <row r="25" spans="1:18" ht="20.100000000000001" customHeight="1" x14ac:dyDescent="0.2">
      <c r="B25" s="183" t="s">
        <v>164</v>
      </c>
      <c r="C25" s="184"/>
      <c r="D25" s="185"/>
      <c r="E25" s="104">
        <v>0</v>
      </c>
      <c r="F25" s="105">
        <v>0</v>
      </c>
      <c r="G25" s="105">
        <v>0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/>
      <c r="N25" s="105"/>
      <c r="O25" s="105"/>
      <c r="P25" s="106"/>
      <c r="Q25" s="117">
        <f t="shared" si="4"/>
        <v>0</v>
      </c>
      <c r="R25" s="179"/>
    </row>
    <row r="26" spans="1:18" ht="20.100000000000001" customHeight="1" x14ac:dyDescent="0.2">
      <c r="B26" s="183" t="s">
        <v>165</v>
      </c>
      <c r="C26" s="184"/>
      <c r="D26" s="185"/>
      <c r="E26" s="108">
        <v>0</v>
      </c>
      <c r="F26" s="109">
        <v>0</v>
      </c>
      <c r="G26" s="109">
        <v>0</v>
      </c>
      <c r="H26" s="109">
        <v>0</v>
      </c>
      <c r="I26" s="109">
        <v>0</v>
      </c>
      <c r="J26" s="109">
        <v>0</v>
      </c>
      <c r="K26" s="109">
        <v>0</v>
      </c>
      <c r="L26" s="109">
        <v>0</v>
      </c>
      <c r="M26" s="109"/>
      <c r="N26" s="109"/>
      <c r="O26" s="109"/>
      <c r="P26" s="110"/>
      <c r="Q26" s="117">
        <f t="shared" si="4"/>
        <v>0</v>
      </c>
      <c r="R26" s="179"/>
    </row>
    <row r="27" spans="1:18" ht="20.100000000000001" customHeight="1" thickBot="1" x14ac:dyDescent="0.25">
      <c r="B27" s="198" t="s">
        <v>166</v>
      </c>
      <c r="C27" s="199"/>
      <c r="D27" s="200"/>
      <c r="E27" s="126">
        <v>0</v>
      </c>
      <c r="F27" s="127">
        <v>0</v>
      </c>
      <c r="G27" s="127">
        <v>0</v>
      </c>
      <c r="H27" s="127">
        <v>0</v>
      </c>
      <c r="I27" s="127">
        <v>0</v>
      </c>
      <c r="J27" s="127">
        <v>0</v>
      </c>
      <c r="K27" s="127">
        <v>0</v>
      </c>
      <c r="L27" s="127">
        <v>0</v>
      </c>
      <c r="M27" s="127"/>
      <c r="N27" s="127"/>
      <c r="O27" s="127"/>
      <c r="P27" s="128"/>
      <c r="Q27" s="112">
        <f t="shared" si="4"/>
        <v>0</v>
      </c>
      <c r="R27" s="179"/>
    </row>
    <row r="28" spans="1:18" s="17" customFormat="1" ht="20.100000000000001" customHeight="1" thickTop="1" thickBot="1" x14ac:dyDescent="0.25">
      <c r="B28" s="195" t="s">
        <v>171</v>
      </c>
      <c r="C28" s="196"/>
      <c r="D28" s="197"/>
      <c r="E28" s="98">
        <f t="shared" ref="E28:P28" si="5">SUM(E22:E27)</f>
        <v>918</v>
      </c>
      <c r="F28" s="99">
        <f t="shared" si="5"/>
        <v>801</v>
      </c>
      <c r="G28" s="99">
        <f t="shared" si="5"/>
        <v>808</v>
      </c>
      <c r="H28" s="99">
        <f t="shared" si="5"/>
        <v>952</v>
      </c>
      <c r="I28" s="99">
        <f t="shared" si="5"/>
        <v>846</v>
      </c>
      <c r="J28" s="99">
        <f t="shared" si="5"/>
        <v>911</v>
      </c>
      <c r="K28" s="99">
        <f t="shared" si="5"/>
        <v>987</v>
      </c>
      <c r="L28" s="99">
        <f t="shared" si="5"/>
        <v>941</v>
      </c>
      <c r="M28" s="99">
        <f t="shared" si="5"/>
        <v>883</v>
      </c>
      <c r="N28" s="99">
        <f t="shared" si="5"/>
        <v>0</v>
      </c>
      <c r="O28" s="99">
        <f t="shared" si="5"/>
        <v>0</v>
      </c>
      <c r="P28" s="116">
        <f t="shared" si="5"/>
        <v>0</v>
      </c>
      <c r="Q28" s="100">
        <f t="shared" si="4"/>
        <v>8047</v>
      </c>
      <c r="R28" s="180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20.100000000000001" customHeight="1" thickBot="1" x14ac:dyDescent="0.25">
      <c r="B30" s="24" t="s">
        <v>88</v>
      </c>
      <c r="C30" s="24" t="s">
        <v>141</v>
      </c>
      <c r="D30" s="11"/>
      <c r="E30" s="32">
        <f>E$10</f>
        <v>43374</v>
      </c>
      <c r="F30" s="33">
        <f t="shared" ref="F30:P30" si="6">EDATE(E30,1)</f>
        <v>43405</v>
      </c>
      <c r="G30" s="33">
        <f t="shared" si="6"/>
        <v>43435</v>
      </c>
      <c r="H30" s="33">
        <f t="shared" si="6"/>
        <v>43466</v>
      </c>
      <c r="I30" s="33">
        <f t="shared" si="6"/>
        <v>43497</v>
      </c>
      <c r="J30" s="33">
        <f t="shared" si="6"/>
        <v>43525</v>
      </c>
      <c r="K30" s="33">
        <f t="shared" si="6"/>
        <v>43556</v>
      </c>
      <c r="L30" s="33">
        <f t="shared" si="6"/>
        <v>43586</v>
      </c>
      <c r="M30" s="33">
        <f t="shared" si="6"/>
        <v>43617</v>
      </c>
      <c r="N30" s="33">
        <f t="shared" si="6"/>
        <v>43647</v>
      </c>
      <c r="O30" s="33">
        <f t="shared" si="6"/>
        <v>43678</v>
      </c>
      <c r="P30" s="34">
        <f t="shared" si="6"/>
        <v>43709</v>
      </c>
      <c r="Q30" s="84" t="s">
        <v>243</v>
      </c>
      <c r="R30" s="85" t="str">
        <f>C30&amp;" Notes:"</f>
        <v>Juvenile Delinquency Notes:</v>
      </c>
    </row>
    <row r="31" spans="1:18" ht="20.100000000000001" customHeight="1" x14ac:dyDescent="0.2">
      <c r="B31" s="186" t="s">
        <v>172</v>
      </c>
      <c r="C31" s="187"/>
      <c r="D31" s="188"/>
      <c r="E31" s="101">
        <v>135</v>
      </c>
      <c r="F31" s="102">
        <v>115</v>
      </c>
      <c r="G31" s="102">
        <v>92</v>
      </c>
      <c r="H31" s="102">
        <v>98</v>
      </c>
      <c r="I31" s="102">
        <v>112</v>
      </c>
      <c r="J31" s="102">
        <v>83</v>
      </c>
      <c r="K31" s="102">
        <v>150</v>
      </c>
      <c r="L31" s="102">
        <v>118</v>
      </c>
      <c r="M31" s="102">
        <v>96</v>
      </c>
      <c r="N31" s="102"/>
      <c r="O31" s="102"/>
      <c r="P31" s="103"/>
      <c r="Q31" s="97">
        <f t="shared" ref="Q31:Q35" si="7">SUM(E31:P31)</f>
        <v>999</v>
      </c>
      <c r="R31" s="182"/>
    </row>
    <row r="32" spans="1:18" ht="20.100000000000001" customHeight="1" x14ac:dyDescent="0.2">
      <c r="B32" s="183" t="s">
        <v>173</v>
      </c>
      <c r="C32" s="184"/>
      <c r="D32" s="185"/>
      <c r="E32" s="104">
        <v>4</v>
      </c>
      <c r="F32" s="105">
        <v>1</v>
      </c>
      <c r="G32" s="105">
        <v>9</v>
      </c>
      <c r="H32" s="105">
        <v>0</v>
      </c>
      <c r="I32" s="105">
        <v>0</v>
      </c>
      <c r="J32" s="105">
        <v>0</v>
      </c>
      <c r="K32" s="105">
        <v>5</v>
      </c>
      <c r="L32" s="105">
        <v>0</v>
      </c>
      <c r="M32" s="105"/>
      <c r="N32" s="105"/>
      <c r="O32" s="105"/>
      <c r="P32" s="106"/>
      <c r="Q32" s="132">
        <f t="shared" si="7"/>
        <v>19</v>
      </c>
      <c r="R32" s="179"/>
    </row>
    <row r="33" spans="1:18" ht="20.100000000000001" customHeight="1" x14ac:dyDescent="0.2">
      <c r="B33" s="183" t="s">
        <v>174</v>
      </c>
      <c r="C33" s="184"/>
      <c r="D33" s="185"/>
      <c r="E33" s="108">
        <v>5</v>
      </c>
      <c r="F33" s="109">
        <v>1</v>
      </c>
      <c r="G33" s="109">
        <v>2</v>
      </c>
      <c r="H33" s="109">
        <v>1</v>
      </c>
      <c r="I33" s="109">
        <v>2</v>
      </c>
      <c r="J33" s="109">
        <v>0</v>
      </c>
      <c r="K33" s="109">
        <v>6</v>
      </c>
      <c r="L33" s="109">
        <v>3</v>
      </c>
      <c r="M33" s="109"/>
      <c r="N33" s="109"/>
      <c r="O33" s="109"/>
      <c r="P33" s="110"/>
      <c r="Q33" s="112">
        <f t="shared" si="7"/>
        <v>20</v>
      </c>
      <c r="R33" s="179"/>
    </row>
    <row r="34" spans="1:18" ht="20.100000000000001" customHeight="1" thickBot="1" x14ac:dyDescent="0.25">
      <c r="B34" s="198" t="s">
        <v>166</v>
      </c>
      <c r="C34" s="199"/>
      <c r="D34" s="200"/>
      <c r="E34" s="126">
        <v>0</v>
      </c>
      <c r="F34" s="127">
        <v>0</v>
      </c>
      <c r="G34" s="127">
        <v>0</v>
      </c>
      <c r="H34" s="127">
        <v>0</v>
      </c>
      <c r="I34" s="127">
        <v>0</v>
      </c>
      <c r="J34" s="127">
        <v>0</v>
      </c>
      <c r="K34" s="127">
        <v>0</v>
      </c>
      <c r="L34" s="127">
        <v>0</v>
      </c>
      <c r="M34" s="127"/>
      <c r="N34" s="127"/>
      <c r="O34" s="127"/>
      <c r="P34" s="128"/>
      <c r="Q34" s="112">
        <f t="shared" si="7"/>
        <v>0</v>
      </c>
      <c r="R34" s="179"/>
    </row>
    <row r="35" spans="1:18" s="17" customFormat="1" ht="20.100000000000001" customHeight="1" thickTop="1" thickBot="1" x14ac:dyDescent="0.25">
      <c r="B35" s="195" t="s">
        <v>175</v>
      </c>
      <c r="C35" s="196"/>
      <c r="D35" s="197"/>
      <c r="E35" s="98">
        <f t="shared" ref="E35:P35" si="8">SUM(E31:E34)</f>
        <v>144</v>
      </c>
      <c r="F35" s="99">
        <f t="shared" si="8"/>
        <v>117</v>
      </c>
      <c r="G35" s="99">
        <f t="shared" si="8"/>
        <v>103</v>
      </c>
      <c r="H35" s="99">
        <f t="shared" si="8"/>
        <v>99</v>
      </c>
      <c r="I35" s="99">
        <f t="shared" si="8"/>
        <v>114</v>
      </c>
      <c r="J35" s="99">
        <f t="shared" si="8"/>
        <v>83</v>
      </c>
      <c r="K35" s="99">
        <f t="shared" si="8"/>
        <v>161</v>
      </c>
      <c r="L35" s="99">
        <f t="shared" si="8"/>
        <v>121</v>
      </c>
      <c r="M35" s="99">
        <f t="shared" si="8"/>
        <v>96</v>
      </c>
      <c r="N35" s="99">
        <f t="shared" si="8"/>
        <v>0</v>
      </c>
      <c r="O35" s="99">
        <f t="shared" si="8"/>
        <v>0</v>
      </c>
      <c r="P35" s="116">
        <f t="shared" si="8"/>
        <v>0</v>
      </c>
      <c r="Q35" s="100">
        <f t="shared" si="7"/>
        <v>1038</v>
      </c>
      <c r="R35" s="180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20.100000000000001" customHeight="1" thickBot="1" x14ac:dyDescent="0.25">
      <c r="B37" s="24" t="s">
        <v>89</v>
      </c>
      <c r="C37" s="24" t="s">
        <v>176</v>
      </c>
      <c r="D37" s="11"/>
      <c r="E37" s="32">
        <f>E$10</f>
        <v>43374</v>
      </c>
      <c r="F37" s="33">
        <f t="shared" ref="F37:P37" si="9">EDATE(E37,1)</f>
        <v>43405</v>
      </c>
      <c r="G37" s="33">
        <f t="shared" si="9"/>
        <v>43435</v>
      </c>
      <c r="H37" s="33">
        <f t="shared" si="9"/>
        <v>43466</v>
      </c>
      <c r="I37" s="33">
        <f t="shared" si="9"/>
        <v>43497</v>
      </c>
      <c r="J37" s="33">
        <f t="shared" si="9"/>
        <v>43525</v>
      </c>
      <c r="K37" s="33">
        <f t="shared" si="9"/>
        <v>43556</v>
      </c>
      <c r="L37" s="33">
        <f t="shared" si="9"/>
        <v>43586</v>
      </c>
      <c r="M37" s="33">
        <f t="shared" si="9"/>
        <v>43617</v>
      </c>
      <c r="N37" s="33">
        <f t="shared" si="9"/>
        <v>43647</v>
      </c>
      <c r="O37" s="33">
        <f t="shared" si="9"/>
        <v>43678</v>
      </c>
      <c r="P37" s="34">
        <f t="shared" si="9"/>
        <v>43709</v>
      </c>
      <c r="Q37" s="84" t="s">
        <v>243</v>
      </c>
      <c r="R37" s="85" t="str">
        <f>C37&amp;" Notes:"</f>
        <v>Criminal Traffic - UTCs Notes:</v>
      </c>
    </row>
    <row r="38" spans="1:18" ht="20.100000000000001" customHeight="1" x14ac:dyDescent="0.2">
      <c r="B38" s="186" t="s">
        <v>177</v>
      </c>
      <c r="C38" s="187"/>
      <c r="D38" s="188"/>
      <c r="E38" s="101">
        <v>193</v>
      </c>
      <c r="F38" s="102">
        <v>160</v>
      </c>
      <c r="G38" s="102">
        <v>185</v>
      </c>
      <c r="H38" s="102">
        <v>140</v>
      </c>
      <c r="I38" s="102">
        <v>176</v>
      </c>
      <c r="J38" s="102">
        <v>226</v>
      </c>
      <c r="K38" s="102">
        <v>174</v>
      </c>
      <c r="L38" s="102">
        <v>181</v>
      </c>
      <c r="M38" s="102">
        <v>190</v>
      </c>
      <c r="N38" s="102"/>
      <c r="O38" s="102"/>
      <c r="P38" s="103"/>
      <c r="Q38" s="97">
        <f t="shared" ref="Q38:Q41" si="10">SUM(E38:P38)</f>
        <v>1625</v>
      </c>
      <c r="R38" s="182"/>
    </row>
    <row r="39" spans="1:18" ht="20.100000000000001" customHeight="1" x14ac:dyDescent="0.2">
      <c r="B39" s="183" t="s">
        <v>178</v>
      </c>
      <c r="C39" s="184"/>
      <c r="D39" s="185"/>
      <c r="E39" s="104">
        <v>594</v>
      </c>
      <c r="F39" s="105">
        <v>522</v>
      </c>
      <c r="G39" s="105">
        <v>495</v>
      </c>
      <c r="H39" s="105">
        <v>568</v>
      </c>
      <c r="I39" s="105">
        <v>626</v>
      </c>
      <c r="J39" s="105">
        <v>598</v>
      </c>
      <c r="K39" s="105">
        <v>638</v>
      </c>
      <c r="L39" s="105">
        <v>662</v>
      </c>
      <c r="M39" s="105">
        <v>717</v>
      </c>
      <c r="N39" s="105"/>
      <c r="O39" s="105"/>
      <c r="P39" s="106"/>
      <c r="Q39" s="107">
        <f t="shared" si="10"/>
        <v>5420</v>
      </c>
      <c r="R39" s="179"/>
    </row>
    <row r="40" spans="1:18" ht="20.100000000000001" customHeight="1" thickBot="1" x14ac:dyDescent="0.25">
      <c r="B40" s="198" t="s">
        <v>166</v>
      </c>
      <c r="C40" s="199"/>
      <c r="D40" s="200"/>
      <c r="E40" s="113">
        <v>6</v>
      </c>
      <c r="F40" s="114">
        <v>6</v>
      </c>
      <c r="G40" s="114">
        <v>9</v>
      </c>
      <c r="H40" s="114">
        <v>5</v>
      </c>
      <c r="I40" s="114">
        <v>3</v>
      </c>
      <c r="J40" s="114">
        <v>7</v>
      </c>
      <c r="K40" s="114">
        <v>3</v>
      </c>
      <c r="L40" s="114">
        <v>0</v>
      </c>
      <c r="M40" s="114"/>
      <c r="N40" s="114"/>
      <c r="O40" s="114"/>
      <c r="P40" s="115"/>
      <c r="Q40" s="117">
        <f t="shared" si="10"/>
        <v>39</v>
      </c>
      <c r="R40" s="179"/>
    </row>
    <row r="41" spans="1:18" s="17" customFormat="1" ht="20.100000000000001" customHeight="1" thickTop="1" thickBot="1" x14ac:dyDescent="0.25">
      <c r="B41" s="195" t="s">
        <v>179</v>
      </c>
      <c r="C41" s="196"/>
      <c r="D41" s="197"/>
      <c r="E41" s="98">
        <f t="shared" ref="E41:P41" si="11">SUM(E38:E40)</f>
        <v>793</v>
      </c>
      <c r="F41" s="99">
        <f t="shared" si="11"/>
        <v>688</v>
      </c>
      <c r="G41" s="99">
        <f t="shared" si="11"/>
        <v>689</v>
      </c>
      <c r="H41" s="99">
        <f t="shared" si="11"/>
        <v>713</v>
      </c>
      <c r="I41" s="99">
        <f t="shared" si="11"/>
        <v>805</v>
      </c>
      <c r="J41" s="99">
        <f t="shared" si="11"/>
        <v>831</v>
      </c>
      <c r="K41" s="99">
        <f t="shared" si="11"/>
        <v>815</v>
      </c>
      <c r="L41" s="99">
        <f t="shared" si="11"/>
        <v>843</v>
      </c>
      <c r="M41" s="99">
        <f t="shared" si="11"/>
        <v>907</v>
      </c>
      <c r="N41" s="99">
        <f t="shared" si="11"/>
        <v>0</v>
      </c>
      <c r="O41" s="99">
        <f t="shared" si="11"/>
        <v>0</v>
      </c>
      <c r="P41" s="116">
        <f t="shared" si="11"/>
        <v>0</v>
      </c>
      <c r="Q41" s="134">
        <f t="shared" si="10"/>
        <v>7084</v>
      </c>
      <c r="R41" s="180"/>
    </row>
    <row r="42" spans="1:18" s="17" customFormat="1" ht="20.100000000000001" customHeight="1" x14ac:dyDescent="0.2">
      <c r="B42" s="29"/>
      <c r="C42" s="29"/>
      <c r="D42" s="29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9"/>
      <c r="R42"/>
    </row>
    <row r="43" spans="1:18" s="11" customFormat="1" ht="20.100000000000001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20.100000000000001" customHeight="1" thickBot="1" x14ac:dyDescent="0.25">
      <c r="B44" s="24" t="s">
        <v>90</v>
      </c>
      <c r="C44" s="24" t="s">
        <v>135</v>
      </c>
      <c r="D44" s="11"/>
      <c r="E44" s="32">
        <f>E$10</f>
        <v>43374</v>
      </c>
      <c r="F44" s="33">
        <f t="shared" ref="F44:P44" si="12">EDATE(E44,1)</f>
        <v>43405</v>
      </c>
      <c r="G44" s="33">
        <f t="shared" si="12"/>
        <v>43435</v>
      </c>
      <c r="H44" s="33">
        <v>45</v>
      </c>
      <c r="I44" s="33">
        <f t="shared" si="12"/>
        <v>74</v>
      </c>
      <c r="J44" s="33">
        <f t="shared" si="12"/>
        <v>105</v>
      </c>
      <c r="K44" s="33">
        <f t="shared" si="12"/>
        <v>135</v>
      </c>
      <c r="L44" s="33">
        <f t="shared" si="12"/>
        <v>166</v>
      </c>
      <c r="M44" s="33">
        <f t="shared" si="12"/>
        <v>196</v>
      </c>
      <c r="N44" s="33">
        <f t="shared" si="12"/>
        <v>227</v>
      </c>
      <c r="O44" s="33">
        <f t="shared" si="12"/>
        <v>258</v>
      </c>
      <c r="P44" s="34">
        <f t="shared" si="12"/>
        <v>288</v>
      </c>
      <c r="Q44" s="84" t="s">
        <v>243</v>
      </c>
      <c r="R44" s="85" t="str">
        <f>C44&amp;" Notes:"</f>
        <v>Circuit Civil Notes:</v>
      </c>
    </row>
    <row r="45" spans="1:18" ht="20.100000000000001" customHeight="1" x14ac:dyDescent="0.2">
      <c r="B45" s="186" t="s">
        <v>180</v>
      </c>
      <c r="C45" s="187"/>
      <c r="D45" s="188"/>
      <c r="E45" s="101">
        <v>3</v>
      </c>
      <c r="F45" s="102">
        <v>3</v>
      </c>
      <c r="G45" s="102">
        <v>1</v>
      </c>
      <c r="H45" s="102">
        <v>3</v>
      </c>
      <c r="I45" s="102">
        <v>2</v>
      </c>
      <c r="J45" s="102">
        <v>5</v>
      </c>
      <c r="K45" s="102">
        <v>4</v>
      </c>
      <c r="L45" s="102">
        <v>4</v>
      </c>
      <c r="M45" s="102">
        <v>6</v>
      </c>
      <c r="N45" s="102"/>
      <c r="O45" s="102"/>
      <c r="P45" s="103"/>
      <c r="Q45" s="97">
        <f t="shared" ref="Q45:Q67" si="13">SUM(E45:P45)</f>
        <v>31</v>
      </c>
      <c r="R45" s="178"/>
    </row>
    <row r="46" spans="1:18" ht="20.100000000000001" customHeight="1" x14ac:dyDescent="0.2">
      <c r="B46" s="183" t="s">
        <v>181</v>
      </c>
      <c r="C46" s="184"/>
      <c r="D46" s="185"/>
      <c r="E46" s="104">
        <v>0</v>
      </c>
      <c r="F46" s="105">
        <v>1</v>
      </c>
      <c r="G46" s="105">
        <v>1</v>
      </c>
      <c r="H46" s="105">
        <v>2</v>
      </c>
      <c r="I46" s="105">
        <v>3</v>
      </c>
      <c r="J46" s="105">
        <v>1</v>
      </c>
      <c r="K46" s="105">
        <v>1</v>
      </c>
      <c r="L46" s="105">
        <v>3</v>
      </c>
      <c r="M46" s="105">
        <v>0</v>
      </c>
      <c r="N46" s="105"/>
      <c r="O46" s="105"/>
      <c r="P46" s="106"/>
      <c r="Q46" s="107">
        <f t="shared" si="13"/>
        <v>12</v>
      </c>
      <c r="R46" s="179"/>
    </row>
    <row r="47" spans="1:18" ht="20.100000000000001" customHeight="1" x14ac:dyDescent="0.2">
      <c r="B47" s="183" t="s">
        <v>182</v>
      </c>
      <c r="C47" s="184"/>
      <c r="D47" s="185"/>
      <c r="E47" s="108">
        <v>43</v>
      </c>
      <c r="F47" s="109">
        <v>50</v>
      </c>
      <c r="G47" s="109">
        <v>52</v>
      </c>
      <c r="H47" s="109">
        <v>45</v>
      </c>
      <c r="I47" s="109">
        <v>37</v>
      </c>
      <c r="J47" s="109">
        <v>64</v>
      </c>
      <c r="K47" s="109">
        <v>54</v>
      </c>
      <c r="L47" s="109">
        <v>79</v>
      </c>
      <c r="M47" s="109">
        <v>91</v>
      </c>
      <c r="N47" s="109"/>
      <c r="O47" s="109"/>
      <c r="P47" s="110"/>
      <c r="Q47" s="107">
        <f t="shared" si="13"/>
        <v>515</v>
      </c>
      <c r="R47" s="179"/>
    </row>
    <row r="48" spans="1:18" ht="20.100000000000001" customHeight="1" x14ac:dyDescent="0.2">
      <c r="B48" s="183" t="s">
        <v>183</v>
      </c>
      <c r="C48" s="184"/>
      <c r="D48" s="185"/>
      <c r="E48" s="104">
        <v>1</v>
      </c>
      <c r="F48" s="105">
        <v>1</v>
      </c>
      <c r="G48" s="105">
        <v>0</v>
      </c>
      <c r="H48" s="105">
        <v>0</v>
      </c>
      <c r="I48" s="105">
        <v>0</v>
      </c>
      <c r="J48" s="105">
        <v>1</v>
      </c>
      <c r="K48" s="105">
        <v>0</v>
      </c>
      <c r="L48" s="105">
        <v>0</v>
      </c>
      <c r="M48" s="105">
        <v>0</v>
      </c>
      <c r="N48" s="105"/>
      <c r="O48" s="105"/>
      <c r="P48" s="106"/>
      <c r="Q48" s="107">
        <f t="shared" si="13"/>
        <v>3</v>
      </c>
      <c r="R48" s="179"/>
    </row>
    <row r="49" spans="2:18" ht="20.100000000000001" customHeight="1" x14ac:dyDescent="0.2">
      <c r="B49" s="183" t="s">
        <v>184</v>
      </c>
      <c r="C49" s="184"/>
      <c r="D49" s="185"/>
      <c r="E49" s="108">
        <v>73</v>
      </c>
      <c r="F49" s="109">
        <v>75</v>
      </c>
      <c r="G49" s="109">
        <v>84</v>
      </c>
      <c r="H49" s="109">
        <v>100</v>
      </c>
      <c r="I49" s="109">
        <v>108</v>
      </c>
      <c r="J49" s="109">
        <v>90</v>
      </c>
      <c r="K49" s="109">
        <v>129</v>
      </c>
      <c r="L49" s="109">
        <v>156</v>
      </c>
      <c r="M49" s="109">
        <v>136</v>
      </c>
      <c r="N49" s="109"/>
      <c r="O49" s="109"/>
      <c r="P49" s="110"/>
      <c r="Q49" s="107">
        <f t="shared" si="13"/>
        <v>951</v>
      </c>
      <c r="R49" s="179"/>
    </row>
    <row r="50" spans="2:18" ht="20.100000000000001" customHeight="1" x14ac:dyDescent="0.2">
      <c r="B50" s="183" t="s">
        <v>185</v>
      </c>
      <c r="C50" s="184"/>
      <c r="D50" s="185"/>
      <c r="E50" s="104">
        <v>0</v>
      </c>
      <c r="F50" s="105">
        <v>1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1</v>
      </c>
      <c r="M50" s="105">
        <v>0</v>
      </c>
      <c r="N50" s="105"/>
      <c r="O50" s="105"/>
      <c r="P50" s="106"/>
      <c r="Q50" s="107">
        <f t="shared" si="13"/>
        <v>2</v>
      </c>
      <c r="R50" s="179"/>
    </row>
    <row r="51" spans="2:18" ht="20.100000000000001" customHeight="1" x14ac:dyDescent="0.2">
      <c r="B51" s="183" t="s">
        <v>186</v>
      </c>
      <c r="C51" s="184"/>
      <c r="D51" s="185"/>
      <c r="E51" s="108">
        <v>23</v>
      </c>
      <c r="F51" s="109">
        <v>18</v>
      </c>
      <c r="G51" s="109">
        <v>22</v>
      </c>
      <c r="H51" s="109">
        <v>40</v>
      </c>
      <c r="I51" s="109">
        <v>24</v>
      </c>
      <c r="J51" s="109">
        <v>31</v>
      </c>
      <c r="K51" s="109">
        <v>29</v>
      </c>
      <c r="L51" s="109">
        <v>34</v>
      </c>
      <c r="M51" s="109">
        <v>28</v>
      </c>
      <c r="N51" s="109"/>
      <c r="O51" s="109"/>
      <c r="P51" s="110"/>
      <c r="Q51" s="107">
        <f t="shared" si="13"/>
        <v>249</v>
      </c>
      <c r="R51" s="179"/>
    </row>
    <row r="52" spans="2:18" ht="20.100000000000001" customHeight="1" x14ac:dyDescent="0.2">
      <c r="B52" s="183" t="s">
        <v>187</v>
      </c>
      <c r="C52" s="184"/>
      <c r="D52" s="185"/>
      <c r="E52" s="104">
        <v>2</v>
      </c>
      <c r="F52" s="105">
        <v>0</v>
      </c>
      <c r="G52" s="105">
        <v>2</v>
      </c>
      <c r="H52" s="105">
        <v>1</v>
      </c>
      <c r="I52" s="105">
        <v>2</v>
      </c>
      <c r="J52" s="105">
        <v>1</v>
      </c>
      <c r="K52" s="105">
        <v>1</v>
      </c>
      <c r="L52" s="105">
        <v>2</v>
      </c>
      <c r="M52" s="105">
        <v>1</v>
      </c>
      <c r="N52" s="105"/>
      <c r="O52" s="105"/>
      <c r="P52" s="106"/>
      <c r="Q52" s="107">
        <f t="shared" si="13"/>
        <v>12</v>
      </c>
      <c r="R52" s="179"/>
    </row>
    <row r="53" spans="2:18" ht="20.100000000000001" customHeight="1" x14ac:dyDescent="0.2">
      <c r="B53" s="183" t="s">
        <v>188</v>
      </c>
      <c r="C53" s="184"/>
      <c r="D53" s="185"/>
      <c r="E53" s="108">
        <v>71</v>
      </c>
      <c r="F53" s="109">
        <v>55</v>
      </c>
      <c r="G53" s="109">
        <v>60</v>
      </c>
      <c r="H53" s="109">
        <v>69</v>
      </c>
      <c r="I53" s="109">
        <v>56</v>
      </c>
      <c r="J53" s="109">
        <v>67</v>
      </c>
      <c r="K53" s="109">
        <v>68</v>
      </c>
      <c r="L53" s="109">
        <v>78</v>
      </c>
      <c r="M53" s="109">
        <v>47</v>
      </c>
      <c r="N53" s="109"/>
      <c r="O53" s="109"/>
      <c r="P53" s="110"/>
      <c r="Q53" s="107">
        <f t="shared" si="13"/>
        <v>571</v>
      </c>
      <c r="R53" s="179"/>
    </row>
    <row r="54" spans="2:18" ht="20.100000000000001" customHeight="1" x14ac:dyDescent="0.2">
      <c r="B54" s="183" t="s">
        <v>189</v>
      </c>
      <c r="C54" s="184"/>
      <c r="D54" s="185"/>
      <c r="E54" s="104">
        <v>36</v>
      </c>
      <c r="F54" s="105">
        <v>31</v>
      </c>
      <c r="G54" s="105">
        <v>19</v>
      </c>
      <c r="H54" s="105">
        <v>32</v>
      </c>
      <c r="I54" s="105">
        <v>34</v>
      </c>
      <c r="J54" s="105">
        <v>35</v>
      </c>
      <c r="K54" s="105">
        <v>38</v>
      </c>
      <c r="L54" s="105">
        <v>35</v>
      </c>
      <c r="M54" s="105">
        <v>15</v>
      </c>
      <c r="N54" s="105"/>
      <c r="O54" s="105"/>
      <c r="P54" s="106"/>
      <c r="Q54" s="107">
        <f t="shared" si="13"/>
        <v>275</v>
      </c>
      <c r="R54" s="179"/>
    </row>
    <row r="55" spans="2:18" ht="20.100000000000001" customHeight="1" x14ac:dyDescent="0.2">
      <c r="B55" s="183" t="s">
        <v>190</v>
      </c>
      <c r="C55" s="184"/>
      <c r="D55" s="185"/>
      <c r="E55" s="108">
        <v>25</v>
      </c>
      <c r="F55" s="109">
        <v>23</v>
      </c>
      <c r="G55" s="109">
        <v>16</v>
      </c>
      <c r="H55" s="109">
        <v>14</v>
      </c>
      <c r="I55" s="109">
        <v>20</v>
      </c>
      <c r="J55" s="109">
        <v>30</v>
      </c>
      <c r="K55" s="109">
        <v>12</v>
      </c>
      <c r="L55" s="109">
        <v>19</v>
      </c>
      <c r="M55" s="109">
        <v>23</v>
      </c>
      <c r="N55" s="109"/>
      <c r="O55" s="109"/>
      <c r="P55" s="110"/>
      <c r="Q55" s="120">
        <f t="shared" si="13"/>
        <v>182</v>
      </c>
      <c r="R55" s="179"/>
    </row>
    <row r="56" spans="2:18" ht="20.100000000000001" customHeight="1" x14ac:dyDescent="0.2">
      <c r="B56" s="183" t="s">
        <v>191</v>
      </c>
      <c r="C56" s="184"/>
      <c r="D56" s="185"/>
      <c r="E56" s="104">
        <v>7</v>
      </c>
      <c r="F56" s="105">
        <v>7</v>
      </c>
      <c r="G56" s="105">
        <v>4</v>
      </c>
      <c r="H56" s="105">
        <v>6</v>
      </c>
      <c r="I56" s="105">
        <v>3</v>
      </c>
      <c r="J56" s="105">
        <v>6</v>
      </c>
      <c r="K56" s="105">
        <v>2</v>
      </c>
      <c r="L56" s="105">
        <v>5</v>
      </c>
      <c r="M56" s="105">
        <v>9</v>
      </c>
      <c r="N56" s="105"/>
      <c r="O56" s="105"/>
      <c r="P56" s="106"/>
      <c r="Q56" s="120">
        <f t="shared" si="13"/>
        <v>49</v>
      </c>
      <c r="R56" s="179"/>
    </row>
    <row r="57" spans="2:18" ht="20.100000000000001" customHeight="1" x14ac:dyDescent="0.2">
      <c r="B57" s="183" t="s">
        <v>192</v>
      </c>
      <c r="C57" s="184"/>
      <c r="D57" s="185"/>
      <c r="E57" s="108">
        <v>0</v>
      </c>
      <c r="F57" s="109">
        <v>0</v>
      </c>
      <c r="G57" s="109">
        <v>0</v>
      </c>
      <c r="H57" s="109">
        <v>0</v>
      </c>
      <c r="I57" s="109">
        <v>0</v>
      </c>
      <c r="J57" s="109">
        <v>0</v>
      </c>
      <c r="K57" s="109">
        <v>0</v>
      </c>
      <c r="L57" s="109">
        <v>0</v>
      </c>
      <c r="M57" s="109">
        <v>0</v>
      </c>
      <c r="N57" s="109"/>
      <c r="O57" s="109"/>
      <c r="P57" s="110"/>
      <c r="Q57" s="120">
        <f t="shared" si="13"/>
        <v>0</v>
      </c>
      <c r="R57" s="179"/>
    </row>
    <row r="58" spans="2:18" ht="20.100000000000001" customHeight="1" x14ac:dyDescent="0.2">
      <c r="B58" s="183" t="s">
        <v>193</v>
      </c>
      <c r="C58" s="184"/>
      <c r="D58" s="185"/>
      <c r="E58" s="104">
        <v>1</v>
      </c>
      <c r="F58" s="105">
        <v>1</v>
      </c>
      <c r="G58" s="105">
        <v>4</v>
      </c>
      <c r="H58" s="105">
        <v>1</v>
      </c>
      <c r="I58" s="105">
        <v>2</v>
      </c>
      <c r="J58" s="105">
        <v>1</v>
      </c>
      <c r="K58" s="105">
        <v>3</v>
      </c>
      <c r="L58" s="105">
        <v>3</v>
      </c>
      <c r="M58" s="105">
        <v>0</v>
      </c>
      <c r="N58" s="105"/>
      <c r="O58" s="105"/>
      <c r="P58" s="106"/>
      <c r="Q58" s="120">
        <f t="shared" si="13"/>
        <v>16</v>
      </c>
      <c r="R58" s="179"/>
    </row>
    <row r="59" spans="2:18" ht="20.100000000000001" customHeight="1" x14ac:dyDescent="0.2">
      <c r="B59" s="183" t="s">
        <v>194</v>
      </c>
      <c r="C59" s="184"/>
      <c r="D59" s="185"/>
      <c r="E59" s="108">
        <v>0</v>
      </c>
      <c r="F59" s="109">
        <v>0</v>
      </c>
      <c r="G59" s="109">
        <v>0</v>
      </c>
      <c r="H59" s="109">
        <v>0</v>
      </c>
      <c r="I59" s="109">
        <v>0</v>
      </c>
      <c r="J59" s="109">
        <v>0</v>
      </c>
      <c r="K59" s="109">
        <v>0</v>
      </c>
      <c r="L59" s="109">
        <v>0</v>
      </c>
      <c r="M59" s="109">
        <v>0</v>
      </c>
      <c r="N59" s="109"/>
      <c r="O59" s="109"/>
      <c r="P59" s="110"/>
      <c r="Q59" s="120">
        <f t="shared" si="13"/>
        <v>0</v>
      </c>
      <c r="R59" s="179"/>
    </row>
    <row r="60" spans="2:18" ht="20.100000000000001" customHeight="1" x14ac:dyDescent="0.2">
      <c r="B60" s="183" t="s">
        <v>195</v>
      </c>
      <c r="C60" s="184"/>
      <c r="D60" s="185"/>
      <c r="E60" s="104">
        <v>10</v>
      </c>
      <c r="F60" s="105">
        <v>9</v>
      </c>
      <c r="G60" s="105">
        <v>7</v>
      </c>
      <c r="H60" s="105">
        <v>11</v>
      </c>
      <c r="I60" s="105">
        <v>10</v>
      </c>
      <c r="J60" s="105">
        <v>5</v>
      </c>
      <c r="K60" s="105">
        <v>4</v>
      </c>
      <c r="L60" s="105">
        <v>6</v>
      </c>
      <c r="M60" s="105">
        <v>9</v>
      </c>
      <c r="N60" s="105"/>
      <c r="O60" s="105"/>
      <c r="P60" s="106"/>
      <c r="Q60" s="120">
        <f t="shared" si="13"/>
        <v>71</v>
      </c>
      <c r="R60" s="179"/>
    </row>
    <row r="61" spans="2:18" ht="20.100000000000001" customHeight="1" x14ac:dyDescent="0.2">
      <c r="B61" s="183" t="s">
        <v>196</v>
      </c>
      <c r="C61" s="184"/>
      <c r="D61" s="185"/>
      <c r="E61" s="108">
        <v>1</v>
      </c>
      <c r="F61" s="109">
        <v>0</v>
      </c>
      <c r="G61" s="109">
        <v>0</v>
      </c>
      <c r="H61" s="109">
        <v>0</v>
      </c>
      <c r="I61" s="109">
        <v>1</v>
      </c>
      <c r="J61" s="109">
        <v>1</v>
      </c>
      <c r="K61" s="109">
        <v>0</v>
      </c>
      <c r="L61" s="109">
        <v>0</v>
      </c>
      <c r="M61" s="109">
        <v>1</v>
      </c>
      <c r="N61" s="109"/>
      <c r="O61" s="109"/>
      <c r="P61" s="110"/>
      <c r="Q61" s="120">
        <f t="shared" si="13"/>
        <v>4</v>
      </c>
      <c r="R61" s="179"/>
    </row>
    <row r="62" spans="2:18" ht="20.100000000000001" customHeight="1" x14ac:dyDescent="0.2">
      <c r="B62" s="183" t="s">
        <v>197</v>
      </c>
      <c r="C62" s="184"/>
      <c r="D62" s="185"/>
      <c r="E62" s="104">
        <v>0</v>
      </c>
      <c r="F62" s="105">
        <v>0</v>
      </c>
      <c r="G62" s="105">
        <v>0</v>
      </c>
      <c r="H62" s="105">
        <v>0</v>
      </c>
      <c r="I62" s="105">
        <v>0</v>
      </c>
      <c r="J62" s="105">
        <v>0</v>
      </c>
      <c r="K62" s="105">
        <v>0</v>
      </c>
      <c r="L62" s="105">
        <v>0</v>
      </c>
      <c r="M62" s="105">
        <v>0</v>
      </c>
      <c r="N62" s="105"/>
      <c r="O62" s="105"/>
      <c r="P62" s="106"/>
      <c r="Q62" s="120">
        <f t="shared" si="13"/>
        <v>0</v>
      </c>
      <c r="R62" s="179"/>
    </row>
    <row r="63" spans="2:18" ht="20.100000000000001" customHeight="1" x14ac:dyDescent="0.2">
      <c r="B63" s="183" t="s">
        <v>198</v>
      </c>
      <c r="C63" s="184"/>
      <c r="D63" s="185"/>
      <c r="E63" s="108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/>
      <c r="O63" s="109"/>
      <c r="P63" s="110"/>
      <c r="Q63" s="118">
        <f t="shared" si="13"/>
        <v>0</v>
      </c>
      <c r="R63" s="179"/>
    </row>
    <row r="64" spans="2:18" ht="20.100000000000001" customHeight="1" x14ac:dyDescent="0.2">
      <c r="B64" s="183" t="s">
        <v>199</v>
      </c>
      <c r="C64" s="184"/>
      <c r="D64" s="185"/>
      <c r="E64" s="104">
        <v>1</v>
      </c>
      <c r="F64" s="105">
        <v>1</v>
      </c>
      <c r="G64" s="105">
        <v>2</v>
      </c>
      <c r="H64" s="105">
        <v>0</v>
      </c>
      <c r="I64" s="105">
        <v>1</v>
      </c>
      <c r="J64" s="105">
        <v>0</v>
      </c>
      <c r="K64" s="105">
        <v>0</v>
      </c>
      <c r="L64" s="105">
        <v>1</v>
      </c>
      <c r="M64" s="105">
        <v>1</v>
      </c>
      <c r="N64" s="105"/>
      <c r="O64" s="105"/>
      <c r="P64" s="106"/>
      <c r="Q64" s="118">
        <f t="shared" si="13"/>
        <v>7</v>
      </c>
      <c r="R64" s="179"/>
    </row>
    <row r="65" spans="1:18" ht="20.100000000000001" customHeight="1" x14ac:dyDescent="0.2">
      <c r="B65" s="183" t="s">
        <v>200</v>
      </c>
      <c r="C65" s="184"/>
      <c r="D65" s="185"/>
      <c r="E65" s="108">
        <v>2</v>
      </c>
      <c r="F65" s="109">
        <v>2</v>
      </c>
      <c r="G65" s="109">
        <v>2</v>
      </c>
      <c r="H65" s="109">
        <v>2</v>
      </c>
      <c r="I65" s="109">
        <v>1</v>
      </c>
      <c r="J65" s="109">
        <v>2</v>
      </c>
      <c r="K65" s="109">
        <v>1</v>
      </c>
      <c r="L65" s="109">
        <v>1</v>
      </c>
      <c r="M65" s="109">
        <v>1</v>
      </c>
      <c r="N65" s="109"/>
      <c r="O65" s="109"/>
      <c r="P65" s="110"/>
      <c r="Q65" s="133">
        <f t="shared" si="13"/>
        <v>14</v>
      </c>
      <c r="R65" s="179"/>
    </row>
    <row r="66" spans="1:18" ht="20.100000000000001" customHeight="1" thickBot="1" x14ac:dyDescent="0.25">
      <c r="B66" s="198" t="s">
        <v>166</v>
      </c>
      <c r="C66" s="199"/>
      <c r="D66" s="200"/>
      <c r="E66" s="126">
        <v>0</v>
      </c>
      <c r="F66" s="127">
        <v>0</v>
      </c>
      <c r="G66" s="127">
        <v>0</v>
      </c>
      <c r="H66" s="127">
        <v>0</v>
      </c>
      <c r="I66" s="127">
        <v>0</v>
      </c>
      <c r="J66" s="127">
        <v>0</v>
      </c>
      <c r="K66" s="127">
        <v>0</v>
      </c>
      <c r="L66" s="127">
        <v>0</v>
      </c>
      <c r="M66" s="127">
        <v>0</v>
      </c>
      <c r="N66" s="127"/>
      <c r="O66" s="127"/>
      <c r="P66" s="128"/>
      <c r="Q66" s="125">
        <f t="shared" si="13"/>
        <v>0</v>
      </c>
      <c r="R66" s="180"/>
    </row>
    <row r="67" spans="1:18" s="17" customFormat="1" ht="20.100000000000001" customHeight="1" thickTop="1" thickBot="1" x14ac:dyDescent="0.25">
      <c r="B67" s="195" t="str">
        <f>"Total "&amp;C44&amp;" ="</f>
        <v>Total Circuit Civil =</v>
      </c>
      <c r="C67" s="196"/>
      <c r="D67" s="197"/>
      <c r="E67" s="98">
        <f t="shared" ref="E67:P67" si="14">SUM(E45:E66)</f>
        <v>299</v>
      </c>
      <c r="F67" s="99">
        <f t="shared" si="14"/>
        <v>278</v>
      </c>
      <c r="G67" s="99">
        <f t="shared" si="14"/>
        <v>276</v>
      </c>
      <c r="H67" s="99">
        <f t="shared" si="14"/>
        <v>326</v>
      </c>
      <c r="I67" s="99">
        <f t="shared" si="14"/>
        <v>304</v>
      </c>
      <c r="J67" s="99">
        <f t="shared" si="14"/>
        <v>340</v>
      </c>
      <c r="K67" s="99">
        <f t="shared" si="14"/>
        <v>346</v>
      </c>
      <c r="L67" s="99">
        <f t="shared" si="14"/>
        <v>427</v>
      </c>
      <c r="M67" s="99">
        <f t="shared" si="14"/>
        <v>368</v>
      </c>
      <c r="N67" s="99">
        <f t="shared" si="14"/>
        <v>0</v>
      </c>
      <c r="O67" s="99">
        <f t="shared" si="14"/>
        <v>0</v>
      </c>
      <c r="P67" s="116">
        <f t="shared" si="14"/>
        <v>0</v>
      </c>
      <c r="Q67" s="129">
        <f t="shared" si="13"/>
        <v>2964</v>
      </c>
    </row>
    <row r="68" spans="1:18" s="11" customFormat="1" ht="20.100000000000001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20.100000000000001" customHeight="1" thickBot="1" x14ac:dyDescent="0.25">
      <c r="B69" s="24" t="s">
        <v>91</v>
      </c>
      <c r="C69" s="24" t="s">
        <v>136</v>
      </c>
      <c r="D69" s="11"/>
      <c r="E69" s="32">
        <f>E$10</f>
        <v>43374</v>
      </c>
      <c r="F69" s="33">
        <f t="shared" ref="F69:P69" si="15">EDATE(E69,1)</f>
        <v>43405</v>
      </c>
      <c r="G69" s="33">
        <f t="shared" si="15"/>
        <v>43435</v>
      </c>
      <c r="H69" s="33">
        <f t="shared" si="15"/>
        <v>43466</v>
      </c>
      <c r="I69" s="33">
        <f t="shared" si="15"/>
        <v>43497</v>
      </c>
      <c r="J69" s="33">
        <f t="shared" si="15"/>
        <v>43525</v>
      </c>
      <c r="K69" s="33">
        <f t="shared" si="15"/>
        <v>43556</v>
      </c>
      <c r="L69" s="33">
        <f t="shared" si="15"/>
        <v>43586</v>
      </c>
      <c r="M69" s="33">
        <f t="shared" si="15"/>
        <v>43617</v>
      </c>
      <c r="N69" s="33">
        <f t="shared" si="15"/>
        <v>43647</v>
      </c>
      <c r="O69" s="33">
        <f t="shared" si="15"/>
        <v>43678</v>
      </c>
      <c r="P69" s="34">
        <f t="shared" si="15"/>
        <v>43709</v>
      </c>
      <c r="Q69" s="84" t="s">
        <v>243</v>
      </c>
      <c r="R69" s="85" t="str">
        <f>C69&amp;" Notes:"</f>
        <v>County Civil Notes:</v>
      </c>
    </row>
    <row r="70" spans="1:18" ht="20.100000000000001" customHeight="1" x14ac:dyDescent="0.2">
      <c r="B70" s="186" t="s">
        <v>201</v>
      </c>
      <c r="C70" s="187"/>
      <c r="D70" s="188"/>
      <c r="E70" s="101">
        <v>450</v>
      </c>
      <c r="F70" s="102">
        <v>435</v>
      </c>
      <c r="G70" s="102">
        <v>536</v>
      </c>
      <c r="H70" s="102">
        <v>648</v>
      </c>
      <c r="I70" s="102">
        <v>492</v>
      </c>
      <c r="J70" s="102">
        <v>575</v>
      </c>
      <c r="K70" s="102">
        <v>433</v>
      </c>
      <c r="L70" s="102">
        <v>491</v>
      </c>
      <c r="M70" s="102">
        <v>388</v>
      </c>
      <c r="N70" s="102"/>
      <c r="O70" s="102"/>
      <c r="P70" s="103"/>
      <c r="Q70" s="97">
        <f t="shared" ref="Q70:Q79" si="16">SUM(E70:P70)</f>
        <v>4448</v>
      </c>
      <c r="R70" s="182"/>
    </row>
    <row r="71" spans="1:18" ht="20.100000000000001" customHeight="1" x14ac:dyDescent="0.2">
      <c r="B71" s="183" t="s">
        <v>202</v>
      </c>
      <c r="C71" s="184"/>
      <c r="D71" s="185"/>
      <c r="E71" s="104">
        <v>223</v>
      </c>
      <c r="F71" s="105">
        <v>174</v>
      </c>
      <c r="G71" s="105">
        <v>155</v>
      </c>
      <c r="H71" s="105">
        <v>179</v>
      </c>
      <c r="I71" s="105">
        <v>184</v>
      </c>
      <c r="J71" s="105">
        <v>203</v>
      </c>
      <c r="K71" s="105">
        <v>162</v>
      </c>
      <c r="L71" s="105">
        <v>189</v>
      </c>
      <c r="M71" s="105">
        <v>165</v>
      </c>
      <c r="N71" s="105"/>
      <c r="O71" s="105"/>
      <c r="P71" s="106"/>
      <c r="Q71" s="107">
        <f t="shared" si="16"/>
        <v>1634</v>
      </c>
      <c r="R71" s="179"/>
    </row>
    <row r="72" spans="1:18" ht="20.100000000000001" customHeight="1" x14ac:dyDescent="0.2">
      <c r="B72" s="183" t="s">
        <v>203</v>
      </c>
      <c r="C72" s="184"/>
      <c r="D72" s="185"/>
      <c r="E72" s="108">
        <v>1</v>
      </c>
      <c r="F72" s="109">
        <v>0</v>
      </c>
      <c r="G72" s="109">
        <v>2</v>
      </c>
      <c r="H72" s="109">
        <v>0</v>
      </c>
      <c r="I72" s="109">
        <v>3</v>
      </c>
      <c r="J72" s="109">
        <v>2</v>
      </c>
      <c r="K72" s="109">
        <v>3</v>
      </c>
      <c r="L72" s="109">
        <v>6</v>
      </c>
      <c r="M72" s="109">
        <v>2</v>
      </c>
      <c r="N72" s="109"/>
      <c r="O72" s="109"/>
      <c r="P72" s="110"/>
      <c r="Q72" s="107">
        <f t="shared" si="16"/>
        <v>19</v>
      </c>
      <c r="R72" s="179"/>
    </row>
    <row r="73" spans="1:18" ht="20.100000000000001" customHeight="1" x14ac:dyDescent="0.2">
      <c r="B73" s="183" t="s">
        <v>204</v>
      </c>
      <c r="C73" s="184"/>
      <c r="D73" s="185"/>
      <c r="E73" s="104">
        <v>218</v>
      </c>
      <c r="F73" s="105">
        <v>178</v>
      </c>
      <c r="G73" s="105">
        <v>176</v>
      </c>
      <c r="H73" s="105">
        <v>221</v>
      </c>
      <c r="I73" s="105">
        <v>169</v>
      </c>
      <c r="J73" s="105">
        <v>153</v>
      </c>
      <c r="K73" s="105">
        <v>173</v>
      </c>
      <c r="L73" s="105">
        <v>210</v>
      </c>
      <c r="M73" s="105">
        <v>184</v>
      </c>
      <c r="N73" s="105"/>
      <c r="O73" s="105"/>
      <c r="P73" s="106"/>
      <c r="Q73" s="107">
        <f t="shared" si="16"/>
        <v>1682</v>
      </c>
      <c r="R73" s="179"/>
    </row>
    <row r="74" spans="1:18" ht="20.100000000000001" customHeight="1" x14ac:dyDescent="0.2">
      <c r="B74" s="183" t="s">
        <v>205</v>
      </c>
      <c r="C74" s="184"/>
      <c r="D74" s="185"/>
      <c r="E74" s="108">
        <v>20</v>
      </c>
      <c r="F74" s="109">
        <v>5</v>
      </c>
      <c r="G74" s="109">
        <v>13</v>
      </c>
      <c r="H74" s="109">
        <v>10</v>
      </c>
      <c r="I74" s="109">
        <v>7</v>
      </c>
      <c r="J74" s="109">
        <v>14</v>
      </c>
      <c r="K74" s="109">
        <v>17</v>
      </c>
      <c r="L74" s="109">
        <v>5</v>
      </c>
      <c r="M74" s="109">
        <v>12</v>
      </c>
      <c r="N74" s="109"/>
      <c r="O74" s="109"/>
      <c r="P74" s="110"/>
      <c r="Q74" s="107">
        <f t="shared" si="16"/>
        <v>103</v>
      </c>
      <c r="R74" s="179"/>
    </row>
    <row r="75" spans="1:18" ht="20.100000000000001" customHeight="1" x14ac:dyDescent="0.2">
      <c r="B75" s="183" t="s">
        <v>206</v>
      </c>
      <c r="C75" s="184"/>
      <c r="D75" s="185"/>
      <c r="E75" s="104">
        <v>0</v>
      </c>
      <c r="F75" s="105">
        <v>0</v>
      </c>
      <c r="G75" s="105">
        <v>0</v>
      </c>
      <c r="H75" s="105">
        <v>0</v>
      </c>
      <c r="I75" s="105">
        <v>0</v>
      </c>
      <c r="J75" s="105">
        <v>0</v>
      </c>
      <c r="K75" s="105">
        <v>0</v>
      </c>
      <c r="L75" s="105">
        <v>0</v>
      </c>
      <c r="M75" s="105">
        <v>0</v>
      </c>
      <c r="N75" s="105"/>
      <c r="O75" s="105"/>
      <c r="P75" s="106"/>
      <c r="Q75" s="117">
        <f t="shared" si="16"/>
        <v>0</v>
      </c>
      <c r="R75" s="179"/>
    </row>
    <row r="76" spans="1:18" ht="20.100000000000001" customHeight="1" x14ac:dyDescent="0.2">
      <c r="B76" s="183" t="s">
        <v>200</v>
      </c>
      <c r="C76" s="184"/>
      <c r="D76" s="185"/>
      <c r="E76" s="108">
        <v>4</v>
      </c>
      <c r="F76" s="109">
        <v>2</v>
      </c>
      <c r="G76" s="109">
        <v>3</v>
      </c>
      <c r="H76" s="109">
        <v>3</v>
      </c>
      <c r="I76" s="109">
        <v>3</v>
      </c>
      <c r="J76" s="109">
        <v>1</v>
      </c>
      <c r="K76" s="109">
        <v>2</v>
      </c>
      <c r="L76" s="109">
        <v>2</v>
      </c>
      <c r="M76" s="109">
        <v>1</v>
      </c>
      <c r="N76" s="109"/>
      <c r="O76" s="109"/>
      <c r="P76" s="110"/>
      <c r="Q76" s="111">
        <f t="shared" si="16"/>
        <v>21</v>
      </c>
      <c r="R76" s="179"/>
    </row>
    <row r="77" spans="1:18" ht="20.100000000000001" customHeight="1" x14ac:dyDescent="0.2">
      <c r="B77" s="183" t="s">
        <v>207</v>
      </c>
      <c r="C77" s="184"/>
      <c r="D77" s="185"/>
      <c r="E77" s="104">
        <v>0</v>
      </c>
      <c r="F77" s="105">
        <v>0</v>
      </c>
      <c r="G77" s="105">
        <v>0</v>
      </c>
      <c r="H77" s="105">
        <v>0</v>
      </c>
      <c r="I77" s="105">
        <v>0</v>
      </c>
      <c r="J77" s="105">
        <v>0</v>
      </c>
      <c r="K77" s="105">
        <v>0</v>
      </c>
      <c r="L77" s="105">
        <v>0</v>
      </c>
      <c r="M77" s="105">
        <v>0</v>
      </c>
      <c r="N77" s="105"/>
      <c r="O77" s="105"/>
      <c r="P77" s="106"/>
      <c r="Q77" s="132">
        <f t="shared" si="16"/>
        <v>0</v>
      </c>
      <c r="R77" s="179"/>
    </row>
    <row r="78" spans="1:18" ht="20.100000000000001" customHeight="1" thickBot="1" x14ac:dyDescent="0.25">
      <c r="B78" s="198" t="s">
        <v>166</v>
      </c>
      <c r="C78" s="199"/>
      <c r="D78" s="200"/>
      <c r="E78" s="113">
        <v>0</v>
      </c>
      <c r="F78" s="114">
        <v>0</v>
      </c>
      <c r="G78" s="114">
        <v>0</v>
      </c>
      <c r="H78" s="114">
        <v>0</v>
      </c>
      <c r="I78" s="114">
        <v>0</v>
      </c>
      <c r="J78" s="114">
        <v>0</v>
      </c>
      <c r="K78" s="114">
        <v>0</v>
      </c>
      <c r="L78" s="114">
        <v>0</v>
      </c>
      <c r="M78" s="114">
        <v>0</v>
      </c>
      <c r="N78" s="114"/>
      <c r="O78" s="114"/>
      <c r="P78" s="115"/>
      <c r="Q78" s="112">
        <f t="shared" si="16"/>
        <v>0</v>
      </c>
      <c r="R78" s="179"/>
    </row>
    <row r="79" spans="1:18" s="17" customFormat="1" ht="20.100000000000001" customHeight="1" thickTop="1" thickBot="1" x14ac:dyDescent="0.25">
      <c r="B79" s="195" t="str">
        <f>"Total "&amp;C69&amp;" ="</f>
        <v>Total County Civil =</v>
      </c>
      <c r="C79" s="196"/>
      <c r="D79" s="197"/>
      <c r="E79" s="98">
        <f t="shared" ref="E79:P79" si="17">SUM(E70:E78)</f>
        <v>916</v>
      </c>
      <c r="F79" s="99">
        <f t="shared" si="17"/>
        <v>794</v>
      </c>
      <c r="G79" s="99">
        <f t="shared" si="17"/>
        <v>885</v>
      </c>
      <c r="H79" s="99">
        <f t="shared" si="17"/>
        <v>1061</v>
      </c>
      <c r="I79" s="99">
        <f t="shared" si="17"/>
        <v>858</v>
      </c>
      <c r="J79" s="99">
        <f t="shared" si="17"/>
        <v>948</v>
      </c>
      <c r="K79" s="99">
        <f t="shared" si="17"/>
        <v>790</v>
      </c>
      <c r="L79" s="99">
        <f t="shared" si="17"/>
        <v>903</v>
      </c>
      <c r="M79" s="99">
        <f t="shared" si="17"/>
        <v>752</v>
      </c>
      <c r="N79" s="99">
        <f t="shared" si="17"/>
        <v>0</v>
      </c>
      <c r="O79" s="99">
        <f t="shared" si="17"/>
        <v>0</v>
      </c>
      <c r="P79" s="116">
        <f t="shared" si="17"/>
        <v>0</v>
      </c>
      <c r="Q79" s="100">
        <f t="shared" si="16"/>
        <v>7907</v>
      </c>
      <c r="R79" s="180"/>
    </row>
    <row r="80" spans="1:18" s="17" customFormat="1" ht="20.100000000000001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20.100000000000001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20.100000000000001" customHeight="1" thickBot="1" x14ac:dyDescent="0.25">
      <c r="B82" s="24" t="s">
        <v>92</v>
      </c>
      <c r="C82" s="24" t="s">
        <v>137</v>
      </c>
      <c r="E82" s="32">
        <f>E$10</f>
        <v>43374</v>
      </c>
      <c r="F82" s="33">
        <f t="shared" ref="F82:P82" si="18">EDATE(E82,1)</f>
        <v>43405</v>
      </c>
      <c r="G82" s="33">
        <f t="shared" si="18"/>
        <v>43435</v>
      </c>
      <c r="H82" s="33">
        <f t="shared" si="18"/>
        <v>43466</v>
      </c>
      <c r="I82" s="33">
        <f t="shared" si="18"/>
        <v>43497</v>
      </c>
      <c r="J82" s="33">
        <f t="shared" si="18"/>
        <v>43525</v>
      </c>
      <c r="K82" s="33">
        <f t="shared" si="18"/>
        <v>43556</v>
      </c>
      <c r="L82" s="33">
        <f t="shared" si="18"/>
        <v>43586</v>
      </c>
      <c r="M82" s="33">
        <f t="shared" si="18"/>
        <v>43617</v>
      </c>
      <c r="N82" s="33">
        <f t="shared" si="18"/>
        <v>43647</v>
      </c>
      <c r="O82" s="33">
        <f t="shared" si="18"/>
        <v>43678</v>
      </c>
      <c r="P82" s="34">
        <f t="shared" si="18"/>
        <v>43709</v>
      </c>
      <c r="Q82" s="84" t="s">
        <v>243</v>
      </c>
      <c r="R82" s="85" t="str">
        <f>C82&amp;" Notes:"</f>
        <v>Probate Notes:</v>
      </c>
    </row>
    <row r="83" spans="1:18" ht="20.100000000000001" customHeight="1" x14ac:dyDescent="0.2">
      <c r="B83" s="186" t="s">
        <v>208</v>
      </c>
      <c r="C83" s="187"/>
      <c r="D83" s="188"/>
      <c r="E83" s="101">
        <v>175</v>
      </c>
      <c r="F83" s="102">
        <v>154</v>
      </c>
      <c r="G83" s="102">
        <v>149</v>
      </c>
      <c r="H83" s="102">
        <v>191</v>
      </c>
      <c r="I83" s="102">
        <v>199</v>
      </c>
      <c r="J83" s="102">
        <v>185</v>
      </c>
      <c r="K83" s="102">
        <v>180</v>
      </c>
      <c r="L83" s="102">
        <v>188</v>
      </c>
      <c r="M83" s="102">
        <v>172</v>
      </c>
      <c r="N83" s="102"/>
      <c r="O83" s="102"/>
      <c r="P83" s="103"/>
      <c r="Q83" s="97">
        <f t="shared" ref="Q83:Q101" si="19">SUM(E83:P83)</f>
        <v>1593</v>
      </c>
      <c r="R83" s="178"/>
    </row>
    <row r="84" spans="1:18" ht="20.100000000000001" customHeight="1" x14ac:dyDescent="0.2">
      <c r="B84" s="183" t="s">
        <v>209</v>
      </c>
      <c r="C84" s="184"/>
      <c r="D84" s="185"/>
      <c r="E84" s="104">
        <v>35</v>
      </c>
      <c r="F84" s="105">
        <v>22</v>
      </c>
      <c r="G84" s="105">
        <v>24</v>
      </c>
      <c r="H84" s="105">
        <v>19</v>
      </c>
      <c r="I84" s="105">
        <v>14</v>
      </c>
      <c r="J84" s="105">
        <v>29</v>
      </c>
      <c r="K84" s="105">
        <v>29</v>
      </c>
      <c r="L84" s="105">
        <v>19</v>
      </c>
      <c r="M84" s="105">
        <v>21</v>
      </c>
      <c r="N84" s="105"/>
      <c r="O84" s="105"/>
      <c r="P84" s="106"/>
      <c r="Q84" s="107">
        <f t="shared" si="19"/>
        <v>212</v>
      </c>
      <c r="R84" s="179"/>
    </row>
    <row r="85" spans="1:18" ht="20.100000000000001" customHeight="1" x14ac:dyDescent="0.2">
      <c r="B85" s="183" t="s">
        <v>210</v>
      </c>
      <c r="C85" s="184"/>
      <c r="D85" s="185"/>
      <c r="E85" s="108">
        <v>0</v>
      </c>
      <c r="F85" s="109">
        <v>0</v>
      </c>
      <c r="G85" s="109">
        <v>0</v>
      </c>
      <c r="H85" s="109">
        <v>0</v>
      </c>
      <c r="I85" s="109">
        <v>4</v>
      </c>
      <c r="J85" s="109">
        <v>4</v>
      </c>
      <c r="K85" s="109">
        <v>4</v>
      </c>
      <c r="L85" s="109">
        <v>0</v>
      </c>
      <c r="M85" s="109">
        <v>7</v>
      </c>
      <c r="N85" s="109"/>
      <c r="O85" s="109"/>
      <c r="P85" s="110"/>
      <c r="Q85" s="107">
        <f t="shared" si="19"/>
        <v>19</v>
      </c>
      <c r="R85" s="179"/>
    </row>
    <row r="86" spans="1:18" ht="20.100000000000001" customHeight="1" x14ac:dyDescent="0.2">
      <c r="B86" s="183" t="s">
        <v>211</v>
      </c>
      <c r="C86" s="184"/>
      <c r="D86" s="185"/>
      <c r="E86" s="104">
        <v>49</v>
      </c>
      <c r="F86" s="105">
        <v>50</v>
      </c>
      <c r="G86" s="105">
        <v>52</v>
      </c>
      <c r="H86" s="105">
        <v>64</v>
      </c>
      <c r="I86" s="105">
        <v>61</v>
      </c>
      <c r="J86" s="105">
        <v>53</v>
      </c>
      <c r="K86" s="105">
        <v>65</v>
      </c>
      <c r="L86" s="105">
        <v>76</v>
      </c>
      <c r="M86" s="105">
        <v>68</v>
      </c>
      <c r="N86" s="105"/>
      <c r="O86" s="105"/>
      <c r="P86" s="106"/>
      <c r="Q86" s="107">
        <f t="shared" si="19"/>
        <v>538</v>
      </c>
      <c r="R86" s="179"/>
    </row>
    <row r="87" spans="1:18" ht="20.100000000000001" customHeight="1" x14ac:dyDescent="0.2">
      <c r="B87" s="183" t="s">
        <v>212</v>
      </c>
      <c r="C87" s="184"/>
      <c r="D87" s="185"/>
      <c r="E87" s="108">
        <v>17</v>
      </c>
      <c r="F87" s="109">
        <v>13</v>
      </c>
      <c r="G87" s="109">
        <v>16</v>
      </c>
      <c r="H87" s="109">
        <v>22</v>
      </c>
      <c r="I87" s="109">
        <v>18</v>
      </c>
      <c r="J87" s="109">
        <v>16</v>
      </c>
      <c r="K87" s="109">
        <v>15</v>
      </c>
      <c r="L87" s="109">
        <v>33</v>
      </c>
      <c r="M87" s="109">
        <v>15</v>
      </c>
      <c r="N87" s="109"/>
      <c r="O87" s="109"/>
      <c r="P87" s="110"/>
      <c r="Q87" s="107">
        <f t="shared" si="19"/>
        <v>165</v>
      </c>
      <c r="R87" s="179"/>
    </row>
    <row r="88" spans="1:18" ht="20.100000000000001" customHeight="1" x14ac:dyDescent="0.2">
      <c r="B88" s="183" t="s">
        <v>213</v>
      </c>
      <c r="C88" s="184"/>
      <c r="D88" s="185"/>
      <c r="E88" s="104">
        <v>19</v>
      </c>
      <c r="F88" s="105">
        <v>9</v>
      </c>
      <c r="G88" s="105">
        <v>12</v>
      </c>
      <c r="H88" s="105">
        <v>11</v>
      </c>
      <c r="I88" s="105">
        <v>7</v>
      </c>
      <c r="J88" s="105">
        <v>16</v>
      </c>
      <c r="K88" s="105">
        <v>17</v>
      </c>
      <c r="L88" s="105">
        <v>16</v>
      </c>
      <c r="M88" s="105">
        <v>9</v>
      </c>
      <c r="N88" s="105"/>
      <c r="O88" s="105"/>
      <c r="P88" s="106"/>
      <c r="Q88" s="107">
        <f t="shared" si="19"/>
        <v>116</v>
      </c>
      <c r="R88" s="179"/>
    </row>
    <row r="89" spans="1:18" ht="20.100000000000001" customHeight="1" x14ac:dyDescent="0.2">
      <c r="B89" s="183" t="s">
        <v>192</v>
      </c>
      <c r="C89" s="184"/>
      <c r="D89" s="185"/>
      <c r="E89" s="108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/>
      <c r="O89" s="109"/>
      <c r="P89" s="110"/>
      <c r="Q89" s="107">
        <f t="shared" si="19"/>
        <v>0</v>
      </c>
      <c r="R89" s="179"/>
    </row>
    <row r="90" spans="1:18" ht="20.100000000000001" customHeight="1" x14ac:dyDescent="0.2">
      <c r="B90" s="183" t="s">
        <v>327</v>
      </c>
      <c r="C90" s="184"/>
      <c r="D90" s="185"/>
      <c r="E90" s="104">
        <v>0</v>
      </c>
      <c r="F90" s="105">
        <v>5</v>
      </c>
      <c r="G90" s="105">
        <v>2</v>
      </c>
      <c r="H90" s="105">
        <v>4</v>
      </c>
      <c r="I90" s="105">
        <v>2</v>
      </c>
      <c r="J90" s="105">
        <v>4</v>
      </c>
      <c r="K90" s="105">
        <v>1</v>
      </c>
      <c r="L90" s="105">
        <v>2</v>
      </c>
      <c r="M90" s="105">
        <v>7</v>
      </c>
      <c r="N90" s="105"/>
      <c r="O90" s="105"/>
      <c r="P90" s="106"/>
      <c r="Q90" s="107">
        <f t="shared" si="19"/>
        <v>27</v>
      </c>
      <c r="R90" s="179"/>
    </row>
    <row r="91" spans="1:18" ht="20.100000000000001" customHeight="1" x14ac:dyDescent="0.2">
      <c r="B91" s="183" t="s">
        <v>214</v>
      </c>
      <c r="C91" s="184"/>
      <c r="D91" s="185"/>
      <c r="E91" s="108">
        <v>92</v>
      </c>
      <c r="F91" s="109">
        <v>101</v>
      </c>
      <c r="G91" s="109">
        <v>80</v>
      </c>
      <c r="H91" s="109">
        <v>114</v>
      </c>
      <c r="I91" s="109">
        <v>90</v>
      </c>
      <c r="J91" s="109">
        <v>125</v>
      </c>
      <c r="K91" s="109">
        <v>103</v>
      </c>
      <c r="L91" s="109">
        <v>117</v>
      </c>
      <c r="M91" s="109">
        <v>104</v>
      </c>
      <c r="N91" s="109"/>
      <c r="O91" s="109"/>
      <c r="P91" s="110"/>
      <c r="Q91" s="107">
        <f t="shared" si="19"/>
        <v>926</v>
      </c>
      <c r="R91" s="179"/>
    </row>
    <row r="92" spans="1:18" ht="20.100000000000001" customHeight="1" x14ac:dyDescent="0.2">
      <c r="B92" s="183" t="s">
        <v>215</v>
      </c>
      <c r="C92" s="184"/>
      <c r="D92" s="185"/>
      <c r="E92" s="104">
        <v>102</v>
      </c>
      <c r="F92" s="105">
        <v>104</v>
      </c>
      <c r="G92" s="105">
        <v>90</v>
      </c>
      <c r="H92" s="105">
        <v>91</v>
      </c>
      <c r="I92" s="105">
        <v>77</v>
      </c>
      <c r="J92" s="105">
        <v>101</v>
      </c>
      <c r="K92" s="105">
        <v>120</v>
      </c>
      <c r="L92" s="105">
        <v>110</v>
      </c>
      <c r="M92" s="105">
        <v>111</v>
      </c>
      <c r="N92" s="105"/>
      <c r="O92" s="105"/>
      <c r="P92" s="106"/>
      <c r="Q92" s="107">
        <f t="shared" si="19"/>
        <v>906</v>
      </c>
      <c r="R92" s="179"/>
    </row>
    <row r="93" spans="1:18" ht="20.100000000000001" customHeight="1" x14ac:dyDescent="0.2">
      <c r="B93" s="183" t="s">
        <v>216</v>
      </c>
      <c r="C93" s="184"/>
      <c r="D93" s="185"/>
      <c r="E93" s="108">
        <v>37</v>
      </c>
      <c r="F93" s="109">
        <v>35</v>
      </c>
      <c r="G93" s="109">
        <v>30</v>
      </c>
      <c r="H93" s="109">
        <v>41</v>
      </c>
      <c r="I93" s="109">
        <v>24</v>
      </c>
      <c r="J93" s="109">
        <v>28</v>
      </c>
      <c r="K93" s="109">
        <v>37</v>
      </c>
      <c r="L93" s="109">
        <v>39</v>
      </c>
      <c r="M93" s="109">
        <v>40</v>
      </c>
      <c r="N93" s="109"/>
      <c r="O93" s="109"/>
      <c r="P93" s="110"/>
      <c r="Q93" s="120">
        <f t="shared" si="19"/>
        <v>311</v>
      </c>
      <c r="R93" s="179"/>
    </row>
    <row r="94" spans="1:18" ht="20.100000000000001" customHeight="1" x14ac:dyDescent="0.2">
      <c r="B94" s="183" t="s">
        <v>217</v>
      </c>
      <c r="C94" s="184"/>
      <c r="D94" s="185"/>
      <c r="E94" s="104">
        <v>0</v>
      </c>
      <c r="F94" s="105">
        <v>0</v>
      </c>
      <c r="G94" s="105">
        <v>0</v>
      </c>
      <c r="H94" s="105">
        <v>1</v>
      </c>
      <c r="I94" s="105">
        <v>0</v>
      </c>
      <c r="J94" s="105">
        <v>0</v>
      </c>
      <c r="K94" s="105">
        <v>0</v>
      </c>
      <c r="L94" s="105">
        <v>1</v>
      </c>
      <c r="M94" s="105">
        <v>1</v>
      </c>
      <c r="N94" s="105"/>
      <c r="O94" s="105"/>
      <c r="P94" s="106"/>
      <c r="Q94" s="118">
        <f t="shared" si="19"/>
        <v>3</v>
      </c>
      <c r="R94" s="179"/>
    </row>
    <row r="95" spans="1:18" ht="20.100000000000001" customHeight="1" x14ac:dyDescent="0.2">
      <c r="B95" s="183" t="s">
        <v>218</v>
      </c>
      <c r="C95" s="184"/>
      <c r="D95" s="185"/>
      <c r="E95" s="108">
        <v>7</v>
      </c>
      <c r="F95" s="109">
        <v>0</v>
      </c>
      <c r="G95" s="109">
        <v>5</v>
      </c>
      <c r="H95" s="109">
        <v>5</v>
      </c>
      <c r="I95" s="109">
        <v>3</v>
      </c>
      <c r="J95" s="109">
        <v>2</v>
      </c>
      <c r="K95" s="109">
        <v>5</v>
      </c>
      <c r="L95" s="109">
        <v>4</v>
      </c>
      <c r="M95" s="109">
        <v>3</v>
      </c>
      <c r="N95" s="109"/>
      <c r="O95" s="109"/>
      <c r="P95" s="110"/>
      <c r="Q95" s="118">
        <f t="shared" si="19"/>
        <v>34</v>
      </c>
      <c r="R95" s="179"/>
    </row>
    <row r="96" spans="1:18" ht="20.100000000000001" customHeight="1" x14ac:dyDescent="0.2">
      <c r="B96" s="183" t="s">
        <v>219</v>
      </c>
      <c r="C96" s="184"/>
      <c r="D96" s="185"/>
      <c r="E96" s="104">
        <v>0</v>
      </c>
      <c r="F96" s="105">
        <v>0</v>
      </c>
      <c r="G96" s="105">
        <v>0</v>
      </c>
      <c r="H96" s="105">
        <v>0</v>
      </c>
      <c r="I96" s="105">
        <v>0</v>
      </c>
      <c r="J96" s="105">
        <v>0</v>
      </c>
      <c r="K96" s="105">
        <v>0</v>
      </c>
      <c r="L96" s="105">
        <v>0</v>
      </c>
      <c r="M96" s="105">
        <v>0</v>
      </c>
      <c r="N96" s="105"/>
      <c r="O96" s="105"/>
      <c r="P96" s="106"/>
      <c r="Q96" s="121">
        <f t="shared" si="19"/>
        <v>0</v>
      </c>
      <c r="R96" s="179"/>
    </row>
    <row r="97" spans="1:18" ht="20.100000000000001" customHeight="1" x14ac:dyDescent="0.2">
      <c r="B97" s="183" t="s">
        <v>220</v>
      </c>
      <c r="C97" s="184"/>
      <c r="D97" s="185"/>
      <c r="E97" s="108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/>
      <c r="O97" s="109"/>
      <c r="P97" s="110"/>
      <c r="Q97" s="122">
        <f t="shared" si="19"/>
        <v>0</v>
      </c>
      <c r="R97" s="179"/>
    </row>
    <row r="98" spans="1:18" ht="20.100000000000001" customHeight="1" x14ac:dyDescent="0.2">
      <c r="B98" s="183" t="s">
        <v>221</v>
      </c>
      <c r="C98" s="184"/>
      <c r="D98" s="185"/>
      <c r="E98" s="126">
        <v>0</v>
      </c>
      <c r="F98" s="130">
        <v>1</v>
      </c>
      <c r="G98" s="130">
        <v>0</v>
      </c>
      <c r="H98" s="130">
        <v>0</v>
      </c>
      <c r="I98" s="130">
        <v>0</v>
      </c>
      <c r="J98" s="130">
        <v>0</v>
      </c>
      <c r="K98" s="130">
        <v>0</v>
      </c>
      <c r="L98" s="130">
        <v>1</v>
      </c>
      <c r="M98" s="130">
        <v>0</v>
      </c>
      <c r="N98" s="130"/>
      <c r="O98" s="130"/>
      <c r="P98" s="131"/>
      <c r="Q98" s="125">
        <f t="shared" si="19"/>
        <v>2</v>
      </c>
      <c r="R98" s="179"/>
    </row>
    <row r="99" spans="1:18" ht="20.100000000000001" customHeight="1" x14ac:dyDescent="0.2">
      <c r="B99" s="183" t="s">
        <v>328</v>
      </c>
      <c r="C99" s="184"/>
      <c r="D99" s="185"/>
      <c r="E99" s="113">
        <v>0</v>
      </c>
      <c r="F99" s="123">
        <v>1</v>
      </c>
      <c r="G99" s="123">
        <v>0</v>
      </c>
      <c r="H99" s="123">
        <v>0</v>
      </c>
      <c r="I99" s="123">
        <v>0</v>
      </c>
      <c r="J99" s="123">
        <v>0</v>
      </c>
      <c r="K99" s="123">
        <v>1</v>
      </c>
      <c r="L99" s="123">
        <v>0</v>
      </c>
      <c r="M99" s="123">
        <v>1</v>
      </c>
      <c r="N99" s="123"/>
      <c r="O99" s="123"/>
      <c r="P99" s="124"/>
      <c r="Q99" s="125">
        <f t="shared" si="19"/>
        <v>3</v>
      </c>
      <c r="R99" s="179"/>
    </row>
    <row r="100" spans="1:18" ht="20.100000000000001" customHeight="1" thickBot="1" x14ac:dyDescent="0.25">
      <c r="B100" s="198" t="s">
        <v>166</v>
      </c>
      <c r="C100" s="199"/>
      <c r="D100" s="200"/>
      <c r="E100" s="126">
        <v>0</v>
      </c>
      <c r="F100" s="127">
        <v>0</v>
      </c>
      <c r="G100" s="127">
        <v>0</v>
      </c>
      <c r="H100" s="127">
        <v>0</v>
      </c>
      <c r="I100" s="127">
        <v>0</v>
      </c>
      <c r="J100" s="127">
        <v>0</v>
      </c>
      <c r="K100" s="127">
        <v>0</v>
      </c>
      <c r="L100" s="127">
        <v>0</v>
      </c>
      <c r="M100" s="127">
        <v>0</v>
      </c>
      <c r="N100" s="127"/>
      <c r="O100" s="127"/>
      <c r="P100" s="128"/>
      <c r="Q100" s="125">
        <f t="shared" si="19"/>
        <v>0</v>
      </c>
      <c r="R100" s="180"/>
    </row>
    <row r="101" spans="1:18" s="17" customFormat="1" ht="20.100000000000001" customHeight="1" thickTop="1" thickBot="1" x14ac:dyDescent="0.25">
      <c r="B101" s="195" t="str">
        <f>"Total "&amp;C82&amp;" ="</f>
        <v>Total Probate =</v>
      </c>
      <c r="C101" s="196"/>
      <c r="D101" s="197"/>
      <c r="E101" s="98">
        <f t="shared" ref="E101:P101" si="20">SUM(E83:E100)</f>
        <v>533</v>
      </c>
      <c r="F101" s="99">
        <f t="shared" si="20"/>
        <v>495</v>
      </c>
      <c r="G101" s="99">
        <f t="shared" si="20"/>
        <v>460</v>
      </c>
      <c r="H101" s="99">
        <f t="shared" si="20"/>
        <v>563</v>
      </c>
      <c r="I101" s="99">
        <f t="shared" si="20"/>
        <v>499</v>
      </c>
      <c r="J101" s="99">
        <f t="shared" si="20"/>
        <v>563</v>
      </c>
      <c r="K101" s="99">
        <f t="shared" si="20"/>
        <v>577</v>
      </c>
      <c r="L101" s="99">
        <f t="shared" si="20"/>
        <v>606</v>
      </c>
      <c r="M101" s="99">
        <f t="shared" si="20"/>
        <v>559</v>
      </c>
      <c r="N101" s="99">
        <f t="shared" si="20"/>
        <v>0</v>
      </c>
      <c r="O101" s="99">
        <f t="shared" si="20"/>
        <v>0</v>
      </c>
      <c r="P101" s="116">
        <f t="shared" si="20"/>
        <v>0</v>
      </c>
      <c r="Q101" s="129">
        <f t="shared" si="19"/>
        <v>4855</v>
      </c>
    </row>
    <row r="102" spans="1:18" s="11" customFormat="1" ht="20.100000000000001" customHeight="1" thickBot="1" x14ac:dyDescent="0.25">
      <c r="A102" s="10"/>
      <c r="C102" s="12"/>
      <c r="D102" s="13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6"/>
    </row>
    <row r="103" spans="1:18" s="11" customFormat="1" ht="20.100000000000001" customHeight="1" thickBot="1" x14ac:dyDescent="0.25">
      <c r="A103" s="10"/>
      <c r="B103" s="24" t="s">
        <v>93</v>
      </c>
      <c r="C103" s="24" t="s">
        <v>94</v>
      </c>
      <c r="D103" s="13"/>
      <c r="E103" s="32">
        <f>E$10</f>
        <v>43374</v>
      </c>
      <c r="F103" s="33">
        <f t="shared" ref="F103:P103" si="21">EDATE(E103,1)</f>
        <v>43405</v>
      </c>
      <c r="G103" s="33">
        <f t="shared" si="21"/>
        <v>43435</v>
      </c>
      <c r="H103" s="33">
        <f t="shared" si="21"/>
        <v>43466</v>
      </c>
      <c r="I103" s="33">
        <f t="shared" si="21"/>
        <v>43497</v>
      </c>
      <c r="J103" s="33">
        <f t="shared" si="21"/>
        <v>43525</v>
      </c>
      <c r="K103" s="33">
        <f t="shared" si="21"/>
        <v>43556</v>
      </c>
      <c r="L103" s="33">
        <f t="shared" si="21"/>
        <v>43586</v>
      </c>
      <c r="M103" s="33">
        <f t="shared" si="21"/>
        <v>43617</v>
      </c>
      <c r="N103" s="33">
        <f t="shared" si="21"/>
        <v>43647</v>
      </c>
      <c r="O103" s="33">
        <f t="shared" si="21"/>
        <v>43678</v>
      </c>
      <c r="P103" s="34">
        <f t="shared" si="21"/>
        <v>43709</v>
      </c>
      <c r="Q103" s="84" t="s">
        <v>243</v>
      </c>
      <c r="R103" s="85" t="str">
        <f>C103&amp;" Notes:"</f>
        <v>Family Notes:</v>
      </c>
    </row>
    <row r="104" spans="1:18" s="11" customFormat="1" ht="20.100000000000001" customHeight="1" x14ac:dyDescent="0.2">
      <c r="A104" s="10"/>
      <c r="B104" s="186" t="s">
        <v>222</v>
      </c>
      <c r="C104" s="187"/>
      <c r="D104" s="188"/>
      <c r="E104" s="101">
        <v>19</v>
      </c>
      <c r="F104" s="102">
        <v>13</v>
      </c>
      <c r="G104" s="102">
        <v>8</v>
      </c>
      <c r="H104" s="102">
        <v>22</v>
      </c>
      <c r="I104" s="102">
        <v>11</v>
      </c>
      <c r="J104" s="102">
        <v>18</v>
      </c>
      <c r="K104" s="102">
        <v>15</v>
      </c>
      <c r="L104" s="102">
        <v>21</v>
      </c>
      <c r="M104" s="102">
        <v>20</v>
      </c>
      <c r="N104" s="102"/>
      <c r="O104" s="102"/>
      <c r="P104" s="103"/>
      <c r="Q104" s="97">
        <f t="shared" ref="Q104:Q115" si="22">SUM(E104:P104)</f>
        <v>147</v>
      </c>
      <c r="R104" s="178"/>
    </row>
    <row r="105" spans="1:18" s="11" customFormat="1" ht="20.100000000000001" customHeight="1" x14ac:dyDescent="0.2">
      <c r="A105" s="10"/>
      <c r="B105" s="183" t="s">
        <v>223</v>
      </c>
      <c r="C105" s="184"/>
      <c r="D105" s="185"/>
      <c r="E105" s="104">
        <v>174</v>
      </c>
      <c r="F105" s="105">
        <v>133</v>
      </c>
      <c r="G105" s="105">
        <v>134</v>
      </c>
      <c r="H105" s="105">
        <v>120</v>
      </c>
      <c r="I105" s="105">
        <v>143</v>
      </c>
      <c r="J105" s="105">
        <v>172</v>
      </c>
      <c r="K105" s="105">
        <v>167</v>
      </c>
      <c r="L105" s="105">
        <v>180</v>
      </c>
      <c r="M105" s="105">
        <v>150</v>
      </c>
      <c r="N105" s="105"/>
      <c r="O105" s="105"/>
      <c r="P105" s="106"/>
      <c r="Q105" s="107">
        <f t="shared" si="22"/>
        <v>1373</v>
      </c>
      <c r="R105" s="179"/>
    </row>
    <row r="106" spans="1:18" s="11" customFormat="1" ht="20.100000000000001" customHeight="1" x14ac:dyDescent="0.2">
      <c r="A106" s="10"/>
      <c r="B106" s="183" t="s">
        <v>224</v>
      </c>
      <c r="C106" s="184"/>
      <c r="D106" s="185"/>
      <c r="E106" s="108">
        <v>243</v>
      </c>
      <c r="F106" s="109">
        <v>201</v>
      </c>
      <c r="G106" s="109">
        <v>157</v>
      </c>
      <c r="H106" s="109">
        <v>200</v>
      </c>
      <c r="I106" s="109">
        <v>188</v>
      </c>
      <c r="J106" s="109">
        <v>151</v>
      </c>
      <c r="K106" s="109">
        <v>208</v>
      </c>
      <c r="L106" s="109">
        <v>204</v>
      </c>
      <c r="M106" s="109">
        <v>209</v>
      </c>
      <c r="N106" s="109"/>
      <c r="O106" s="109"/>
      <c r="P106" s="110"/>
      <c r="Q106" s="107">
        <f t="shared" si="22"/>
        <v>1761</v>
      </c>
      <c r="R106" s="179"/>
    </row>
    <row r="107" spans="1:18" s="11" customFormat="1" ht="20.100000000000001" customHeight="1" x14ac:dyDescent="0.2">
      <c r="A107" s="10"/>
      <c r="B107" s="183" t="s">
        <v>225</v>
      </c>
      <c r="C107" s="184"/>
      <c r="D107" s="185"/>
      <c r="E107" s="104">
        <v>30</v>
      </c>
      <c r="F107" s="105">
        <v>23</v>
      </c>
      <c r="G107" s="105">
        <v>13</v>
      </c>
      <c r="H107" s="105">
        <v>26</v>
      </c>
      <c r="I107" s="105">
        <v>13</v>
      </c>
      <c r="J107" s="105">
        <v>6</v>
      </c>
      <c r="K107" s="105">
        <v>36</v>
      </c>
      <c r="L107" s="105">
        <v>34</v>
      </c>
      <c r="M107" s="105">
        <v>17</v>
      </c>
      <c r="N107" s="105"/>
      <c r="O107" s="105"/>
      <c r="P107" s="106"/>
      <c r="Q107" s="107">
        <f t="shared" si="22"/>
        <v>198</v>
      </c>
      <c r="R107" s="179"/>
    </row>
    <row r="108" spans="1:18" s="11" customFormat="1" ht="20.100000000000001" customHeight="1" x14ac:dyDescent="0.2">
      <c r="A108" s="10"/>
      <c r="B108" s="183" t="s">
        <v>226</v>
      </c>
      <c r="C108" s="184"/>
      <c r="D108" s="185"/>
      <c r="E108" s="108">
        <v>1</v>
      </c>
      <c r="F108" s="109">
        <v>0</v>
      </c>
      <c r="G108" s="109">
        <v>0</v>
      </c>
      <c r="H108" s="109">
        <v>1</v>
      </c>
      <c r="I108" s="109">
        <v>0</v>
      </c>
      <c r="J108" s="109">
        <v>4</v>
      </c>
      <c r="K108" s="109">
        <v>0</v>
      </c>
      <c r="L108" s="109">
        <v>7</v>
      </c>
      <c r="M108" s="109">
        <v>0</v>
      </c>
      <c r="N108" s="109"/>
      <c r="O108" s="109"/>
      <c r="P108" s="110"/>
      <c r="Q108" s="107">
        <f t="shared" si="22"/>
        <v>13</v>
      </c>
      <c r="R108" s="179"/>
    </row>
    <row r="109" spans="1:18" s="11" customFormat="1" ht="20.100000000000001" customHeight="1" x14ac:dyDescent="0.2">
      <c r="A109" s="10"/>
      <c r="B109" s="183" t="s">
        <v>227</v>
      </c>
      <c r="C109" s="184"/>
      <c r="D109" s="185"/>
      <c r="E109" s="104">
        <v>25</v>
      </c>
      <c r="F109" s="105">
        <v>10</v>
      </c>
      <c r="G109" s="105">
        <v>18</v>
      </c>
      <c r="H109" s="105">
        <v>21</v>
      </c>
      <c r="I109" s="105">
        <v>17</v>
      </c>
      <c r="J109" s="105">
        <v>21</v>
      </c>
      <c r="K109" s="105">
        <v>12</v>
      </c>
      <c r="L109" s="105">
        <v>20</v>
      </c>
      <c r="M109" s="105">
        <v>22</v>
      </c>
      <c r="N109" s="105"/>
      <c r="O109" s="105"/>
      <c r="P109" s="106"/>
      <c r="Q109" s="107">
        <f t="shared" si="22"/>
        <v>166</v>
      </c>
      <c r="R109" s="179"/>
    </row>
    <row r="110" spans="1:18" s="11" customFormat="1" ht="20.100000000000001" customHeight="1" x14ac:dyDescent="0.2">
      <c r="A110" s="10"/>
      <c r="B110" s="183" t="s">
        <v>228</v>
      </c>
      <c r="C110" s="184"/>
      <c r="D110" s="185"/>
      <c r="E110" s="108">
        <v>14</v>
      </c>
      <c r="F110" s="109">
        <v>25</v>
      </c>
      <c r="G110" s="109">
        <v>6</v>
      </c>
      <c r="H110" s="109">
        <v>19</v>
      </c>
      <c r="I110" s="109">
        <v>17</v>
      </c>
      <c r="J110" s="109">
        <v>24</v>
      </c>
      <c r="K110" s="109">
        <v>22</v>
      </c>
      <c r="L110" s="109">
        <v>19</v>
      </c>
      <c r="M110" s="109">
        <v>12</v>
      </c>
      <c r="N110" s="109"/>
      <c r="O110" s="109"/>
      <c r="P110" s="110"/>
      <c r="Q110" s="107">
        <f t="shared" si="22"/>
        <v>158</v>
      </c>
      <c r="R110" s="179"/>
    </row>
    <row r="111" spans="1:18" s="11" customFormat="1" ht="20.100000000000001" customHeight="1" x14ac:dyDescent="0.2">
      <c r="A111" s="10"/>
      <c r="B111" s="183" t="s">
        <v>229</v>
      </c>
      <c r="C111" s="184"/>
      <c r="D111" s="185"/>
      <c r="E111" s="104">
        <v>16</v>
      </c>
      <c r="F111" s="105">
        <v>14</v>
      </c>
      <c r="G111" s="105">
        <v>12</v>
      </c>
      <c r="H111" s="105">
        <v>14</v>
      </c>
      <c r="I111" s="105">
        <v>28</v>
      </c>
      <c r="J111" s="105">
        <v>23</v>
      </c>
      <c r="K111" s="105">
        <v>15</v>
      </c>
      <c r="L111" s="105">
        <v>30</v>
      </c>
      <c r="M111" s="105">
        <v>24</v>
      </c>
      <c r="N111" s="105"/>
      <c r="O111" s="105"/>
      <c r="P111" s="106"/>
      <c r="Q111" s="107">
        <f t="shared" si="22"/>
        <v>176</v>
      </c>
      <c r="R111" s="179"/>
    </row>
    <row r="112" spans="1:18" s="11" customFormat="1" ht="20.100000000000001" customHeight="1" x14ac:dyDescent="0.2">
      <c r="A112" s="10"/>
      <c r="B112" s="183" t="s">
        <v>230</v>
      </c>
      <c r="C112" s="184"/>
      <c r="D112" s="185"/>
      <c r="E112" s="108">
        <v>32</v>
      </c>
      <c r="F112" s="109">
        <v>32</v>
      </c>
      <c r="G112" s="109">
        <v>26</v>
      </c>
      <c r="H112" s="109">
        <v>41</v>
      </c>
      <c r="I112" s="109">
        <v>22</v>
      </c>
      <c r="J112" s="109">
        <v>34</v>
      </c>
      <c r="K112" s="109">
        <v>51</v>
      </c>
      <c r="L112" s="109">
        <v>38</v>
      </c>
      <c r="M112" s="109">
        <v>29</v>
      </c>
      <c r="N112" s="109"/>
      <c r="O112" s="109"/>
      <c r="P112" s="110"/>
      <c r="Q112" s="107">
        <f t="shared" si="22"/>
        <v>305</v>
      </c>
      <c r="R112" s="179"/>
    </row>
    <row r="113" spans="1:18" s="11" customFormat="1" ht="20.100000000000001" customHeight="1" x14ac:dyDescent="0.2">
      <c r="A113" s="10"/>
      <c r="B113" s="183" t="s">
        <v>231</v>
      </c>
      <c r="C113" s="184"/>
      <c r="D113" s="185"/>
      <c r="E113" s="104">
        <v>80</v>
      </c>
      <c r="F113" s="105">
        <v>65</v>
      </c>
      <c r="G113" s="105">
        <v>68</v>
      </c>
      <c r="H113" s="105">
        <v>56</v>
      </c>
      <c r="I113" s="105">
        <v>47</v>
      </c>
      <c r="J113" s="105">
        <v>62</v>
      </c>
      <c r="K113" s="105">
        <v>62</v>
      </c>
      <c r="L113" s="105">
        <v>64</v>
      </c>
      <c r="M113" s="105">
        <v>65</v>
      </c>
      <c r="N113" s="105"/>
      <c r="O113" s="105"/>
      <c r="P113" s="106"/>
      <c r="Q113" s="117">
        <f t="shared" si="22"/>
        <v>569</v>
      </c>
      <c r="R113" s="179"/>
    </row>
    <row r="114" spans="1:18" s="11" customFormat="1" ht="20.100000000000001" customHeight="1" thickBot="1" x14ac:dyDescent="0.25">
      <c r="A114" s="10"/>
      <c r="B114" s="198" t="s">
        <v>166</v>
      </c>
      <c r="C114" s="199"/>
      <c r="D114" s="200"/>
      <c r="E114" s="113">
        <v>0</v>
      </c>
      <c r="F114" s="114">
        <v>0</v>
      </c>
      <c r="G114" s="114">
        <v>0</v>
      </c>
      <c r="H114" s="114">
        <v>0</v>
      </c>
      <c r="I114" s="114">
        <v>0</v>
      </c>
      <c r="J114" s="114">
        <v>0</v>
      </c>
      <c r="K114" s="114">
        <v>0</v>
      </c>
      <c r="L114" s="114">
        <v>0</v>
      </c>
      <c r="M114" s="114">
        <v>0</v>
      </c>
      <c r="N114" s="114"/>
      <c r="O114" s="114"/>
      <c r="P114" s="115"/>
      <c r="Q114" s="118">
        <f t="shared" si="22"/>
        <v>0</v>
      </c>
      <c r="R114" s="180"/>
    </row>
    <row r="115" spans="1:18" s="11" customFormat="1" ht="20.100000000000001" customHeight="1" thickTop="1" thickBot="1" x14ac:dyDescent="0.25">
      <c r="A115" s="10"/>
      <c r="B115" s="195" t="str">
        <f>"Total "&amp;C103&amp;" ="</f>
        <v>Total Family =</v>
      </c>
      <c r="C115" s="196"/>
      <c r="D115" s="197"/>
      <c r="E115" s="98">
        <f>SUM(E104:E114)</f>
        <v>634</v>
      </c>
      <c r="F115" s="99">
        <f t="shared" ref="F115:P115" si="23">SUM(F104:F114)</f>
        <v>516</v>
      </c>
      <c r="G115" s="99">
        <f t="shared" si="23"/>
        <v>442</v>
      </c>
      <c r="H115" s="99">
        <f t="shared" si="23"/>
        <v>520</v>
      </c>
      <c r="I115" s="99">
        <f t="shared" si="23"/>
        <v>486</v>
      </c>
      <c r="J115" s="99">
        <f t="shared" si="23"/>
        <v>515</v>
      </c>
      <c r="K115" s="99">
        <f t="shared" si="23"/>
        <v>588</v>
      </c>
      <c r="L115" s="99">
        <f t="shared" si="23"/>
        <v>617</v>
      </c>
      <c r="M115" s="99">
        <f t="shared" si="23"/>
        <v>548</v>
      </c>
      <c r="N115" s="99">
        <f t="shared" si="23"/>
        <v>0</v>
      </c>
      <c r="O115" s="99">
        <f t="shared" si="23"/>
        <v>0</v>
      </c>
      <c r="P115" s="116">
        <f t="shared" si="23"/>
        <v>0</v>
      </c>
      <c r="Q115" s="119">
        <f t="shared" si="22"/>
        <v>4866</v>
      </c>
    </row>
    <row r="116" spans="1:18" s="11" customFormat="1" ht="20.100000000000001" customHeight="1" x14ac:dyDescent="0.2">
      <c r="A116" s="10"/>
      <c r="B116" s="29"/>
      <c r="C116" s="29"/>
      <c r="D116" s="29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9"/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6"/>
    </row>
    <row r="118" spans="1:18" ht="20.100000000000001" customHeight="1" thickBot="1" x14ac:dyDescent="0.25">
      <c r="B118" s="24" t="s">
        <v>95</v>
      </c>
      <c r="C118" s="24" t="s">
        <v>140</v>
      </c>
      <c r="D118" s="11"/>
      <c r="E118" s="32">
        <f>E$10</f>
        <v>43374</v>
      </c>
      <c r="F118" s="33">
        <f t="shared" ref="F118:P118" si="24">EDATE(E118,1)</f>
        <v>43405</v>
      </c>
      <c r="G118" s="33">
        <f t="shared" si="24"/>
        <v>43435</v>
      </c>
      <c r="H118" s="33">
        <f t="shared" si="24"/>
        <v>43466</v>
      </c>
      <c r="I118" s="33">
        <f t="shared" si="24"/>
        <v>43497</v>
      </c>
      <c r="J118" s="33">
        <f t="shared" si="24"/>
        <v>43525</v>
      </c>
      <c r="K118" s="33">
        <f t="shared" si="24"/>
        <v>43556</v>
      </c>
      <c r="L118" s="33">
        <f t="shared" si="24"/>
        <v>43586</v>
      </c>
      <c r="M118" s="33">
        <f t="shared" si="24"/>
        <v>43617</v>
      </c>
      <c r="N118" s="33">
        <f t="shared" si="24"/>
        <v>43647</v>
      </c>
      <c r="O118" s="33">
        <f t="shared" si="24"/>
        <v>43678</v>
      </c>
      <c r="P118" s="34">
        <f t="shared" si="24"/>
        <v>43709</v>
      </c>
      <c r="Q118" s="84" t="s">
        <v>243</v>
      </c>
      <c r="R118" s="85" t="str">
        <f>C118&amp;" Notes:"</f>
        <v>Juvenile Dependency Notes:</v>
      </c>
    </row>
    <row r="119" spans="1:18" ht="20.100000000000001" customHeight="1" x14ac:dyDescent="0.2">
      <c r="B119" s="186" t="s">
        <v>232</v>
      </c>
      <c r="C119" s="187"/>
      <c r="D119" s="188"/>
      <c r="E119" s="101">
        <v>28</v>
      </c>
      <c r="F119" s="102">
        <v>27</v>
      </c>
      <c r="G119" s="102">
        <v>33</v>
      </c>
      <c r="H119" s="102">
        <v>46</v>
      </c>
      <c r="I119" s="102">
        <v>43</v>
      </c>
      <c r="J119" s="102">
        <v>31</v>
      </c>
      <c r="K119" s="102">
        <v>43</v>
      </c>
      <c r="L119" s="102">
        <v>31</v>
      </c>
      <c r="M119" s="102">
        <v>25</v>
      </c>
      <c r="N119" s="102"/>
      <c r="O119" s="102"/>
      <c r="P119" s="103"/>
      <c r="Q119" s="97">
        <f t="shared" ref="Q119:Q128" si="25">SUM(E119:P119)</f>
        <v>307</v>
      </c>
      <c r="R119" s="182"/>
    </row>
    <row r="120" spans="1:18" ht="20.100000000000001" customHeight="1" x14ac:dyDescent="0.2">
      <c r="B120" s="183" t="s">
        <v>233</v>
      </c>
      <c r="C120" s="184"/>
      <c r="D120" s="185"/>
      <c r="E120" s="104">
        <v>1</v>
      </c>
      <c r="F120" s="105">
        <v>0</v>
      </c>
      <c r="G120" s="105">
        <v>1</v>
      </c>
      <c r="H120" s="105">
        <v>0</v>
      </c>
      <c r="I120" s="105">
        <v>0</v>
      </c>
      <c r="J120" s="105">
        <v>0</v>
      </c>
      <c r="K120" s="105">
        <v>0</v>
      </c>
      <c r="L120" s="105">
        <v>1</v>
      </c>
      <c r="M120" s="105">
        <v>0</v>
      </c>
      <c r="N120" s="105"/>
      <c r="O120" s="105"/>
      <c r="P120" s="106"/>
      <c r="Q120" s="107">
        <f t="shared" si="25"/>
        <v>3</v>
      </c>
      <c r="R120" s="179"/>
    </row>
    <row r="121" spans="1:18" ht="20.100000000000001" customHeight="1" x14ac:dyDescent="0.2">
      <c r="B121" s="183" t="s">
        <v>234</v>
      </c>
      <c r="C121" s="184"/>
      <c r="D121" s="185"/>
      <c r="E121" s="108">
        <v>3</v>
      </c>
      <c r="F121" s="109">
        <v>3</v>
      </c>
      <c r="G121" s="109">
        <v>1</v>
      </c>
      <c r="H121" s="109">
        <v>0</v>
      </c>
      <c r="I121" s="109">
        <v>0</v>
      </c>
      <c r="J121" s="109">
        <v>0</v>
      </c>
      <c r="K121" s="109">
        <v>0</v>
      </c>
      <c r="L121" s="109">
        <v>0</v>
      </c>
      <c r="M121" s="109">
        <v>1</v>
      </c>
      <c r="N121" s="109"/>
      <c r="O121" s="109"/>
      <c r="P121" s="110"/>
      <c r="Q121" s="107">
        <f t="shared" si="25"/>
        <v>8</v>
      </c>
      <c r="R121" s="179"/>
    </row>
    <row r="122" spans="1:18" ht="20.100000000000001" customHeight="1" x14ac:dyDescent="0.2">
      <c r="B122" s="183" t="s">
        <v>235</v>
      </c>
      <c r="C122" s="184"/>
      <c r="D122" s="185"/>
      <c r="E122" s="104">
        <v>0</v>
      </c>
      <c r="F122" s="105">
        <v>0</v>
      </c>
      <c r="G122" s="105">
        <v>0</v>
      </c>
      <c r="H122" s="105">
        <v>0</v>
      </c>
      <c r="I122" s="105">
        <v>1</v>
      </c>
      <c r="J122" s="105">
        <v>0</v>
      </c>
      <c r="K122" s="105">
        <v>1</v>
      </c>
      <c r="L122" s="105">
        <v>0</v>
      </c>
      <c r="M122" s="105">
        <v>0</v>
      </c>
      <c r="N122" s="105"/>
      <c r="O122" s="105"/>
      <c r="P122" s="106"/>
      <c r="Q122" s="107">
        <f t="shared" si="25"/>
        <v>2</v>
      </c>
      <c r="R122" s="179"/>
    </row>
    <row r="123" spans="1:18" ht="20.100000000000001" customHeight="1" x14ac:dyDescent="0.2">
      <c r="B123" s="183" t="s">
        <v>236</v>
      </c>
      <c r="C123" s="184"/>
      <c r="D123" s="185"/>
      <c r="E123" s="108">
        <v>0</v>
      </c>
      <c r="F123" s="109">
        <v>0</v>
      </c>
      <c r="G123" s="109">
        <v>0</v>
      </c>
      <c r="H123" s="109">
        <v>0</v>
      </c>
      <c r="I123" s="109">
        <v>0</v>
      </c>
      <c r="J123" s="109">
        <v>0</v>
      </c>
      <c r="K123" s="109">
        <v>0</v>
      </c>
      <c r="L123" s="109">
        <v>0</v>
      </c>
      <c r="M123" s="109">
        <v>0</v>
      </c>
      <c r="N123" s="109"/>
      <c r="O123" s="109"/>
      <c r="P123" s="110"/>
      <c r="Q123" s="107">
        <f t="shared" si="25"/>
        <v>0</v>
      </c>
      <c r="R123" s="179"/>
    </row>
    <row r="124" spans="1:18" ht="20.100000000000001" customHeight="1" x14ac:dyDescent="0.2">
      <c r="B124" s="183" t="s">
        <v>174</v>
      </c>
      <c r="C124" s="184"/>
      <c r="D124" s="185"/>
      <c r="E124" s="104">
        <v>0</v>
      </c>
      <c r="F124" s="105">
        <v>0</v>
      </c>
      <c r="G124" s="105">
        <v>0</v>
      </c>
      <c r="H124" s="105">
        <v>0</v>
      </c>
      <c r="I124" s="105">
        <v>0</v>
      </c>
      <c r="J124" s="105">
        <v>0</v>
      </c>
      <c r="K124" s="105">
        <v>0</v>
      </c>
      <c r="L124" s="105">
        <v>0</v>
      </c>
      <c r="M124" s="105">
        <v>0</v>
      </c>
      <c r="N124" s="105"/>
      <c r="O124" s="105"/>
      <c r="P124" s="106"/>
      <c r="Q124" s="107">
        <f t="shared" si="25"/>
        <v>0</v>
      </c>
      <c r="R124" s="179"/>
    </row>
    <row r="125" spans="1:18" ht="20.100000000000001" customHeight="1" x14ac:dyDescent="0.2">
      <c r="B125" s="183" t="s">
        <v>244</v>
      </c>
      <c r="C125" s="184"/>
      <c r="D125" s="185"/>
      <c r="E125" s="108">
        <v>0</v>
      </c>
      <c r="F125" s="109">
        <v>0</v>
      </c>
      <c r="G125" s="109">
        <v>0</v>
      </c>
      <c r="H125" s="109">
        <v>0</v>
      </c>
      <c r="I125" s="109">
        <v>0</v>
      </c>
      <c r="J125" s="109">
        <v>0</v>
      </c>
      <c r="K125" s="109">
        <v>0</v>
      </c>
      <c r="L125" s="109">
        <v>0</v>
      </c>
      <c r="M125" s="109">
        <v>0</v>
      </c>
      <c r="N125" s="109"/>
      <c r="O125" s="109"/>
      <c r="P125" s="110"/>
      <c r="Q125" s="111">
        <f t="shared" si="25"/>
        <v>0</v>
      </c>
      <c r="R125" s="179"/>
    </row>
    <row r="126" spans="1:18" ht="20.100000000000001" customHeight="1" x14ac:dyDescent="0.2">
      <c r="B126" s="183" t="s">
        <v>238</v>
      </c>
      <c r="C126" s="184"/>
      <c r="D126" s="185"/>
      <c r="E126" s="104">
        <v>0</v>
      </c>
      <c r="F126" s="105">
        <v>0</v>
      </c>
      <c r="G126" s="105">
        <v>0</v>
      </c>
      <c r="H126" s="105">
        <v>0</v>
      </c>
      <c r="I126" s="105">
        <v>0</v>
      </c>
      <c r="J126" s="105">
        <v>0</v>
      </c>
      <c r="K126" s="105">
        <v>0</v>
      </c>
      <c r="L126" s="105">
        <v>0</v>
      </c>
      <c r="M126" s="105">
        <v>0</v>
      </c>
      <c r="N126" s="105"/>
      <c r="O126" s="105"/>
      <c r="P126" s="106"/>
      <c r="Q126" s="112">
        <f t="shared" si="25"/>
        <v>0</v>
      </c>
      <c r="R126" s="179"/>
    </row>
    <row r="127" spans="1:18" ht="20.100000000000001" customHeight="1" thickBot="1" x14ac:dyDescent="0.25">
      <c r="B127" s="198" t="s">
        <v>166</v>
      </c>
      <c r="C127" s="199"/>
      <c r="D127" s="200"/>
      <c r="E127" s="113">
        <v>0</v>
      </c>
      <c r="F127" s="114">
        <v>0</v>
      </c>
      <c r="G127" s="114">
        <v>0</v>
      </c>
      <c r="H127" s="114">
        <v>0</v>
      </c>
      <c r="I127" s="114">
        <v>0</v>
      </c>
      <c r="J127" s="114">
        <v>0</v>
      </c>
      <c r="K127" s="114">
        <v>0</v>
      </c>
      <c r="L127" s="114">
        <v>0</v>
      </c>
      <c r="M127" s="114">
        <v>0</v>
      </c>
      <c r="N127" s="114"/>
      <c r="O127" s="114"/>
      <c r="P127" s="115"/>
      <c r="Q127" s="112">
        <f t="shared" si="25"/>
        <v>0</v>
      </c>
      <c r="R127" s="179"/>
    </row>
    <row r="128" spans="1:18" s="17" customFormat="1" ht="20.100000000000001" customHeight="1" thickTop="1" thickBot="1" x14ac:dyDescent="0.25">
      <c r="B128" s="195" t="str">
        <f>"Total "&amp;C118&amp;" ="</f>
        <v>Total Juvenile Dependency =</v>
      </c>
      <c r="C128" s="196"/>
      <c r="D128" s="197"/>
      <c r="E128" s="98">
        <f>SUM(E119:E127)</f>
        <v>32</v>
      </c>
      <c r="F128" s="99">
        <f t="shared" ref="F128:P128" si="26">SUM(F119:F127)</f>
        <v>30</v>
      </c>
      <c r="G128" s="99">
        <f t="shared" si="26"/>
        <v>35</v>
      </c>
      <c r="H128" s="99">
        <f t="shared" si="26"/>
        <v>46</v>
      </c>
      <c r="I128" s="99">
        <f t="shared" si="26"/>
        <v>44</v>
      </c>
      <c r="J128" s="99">
        <f t="shared" si="26"/>
        <v>31</v>
      </c>
      <c r="K128" s="99">
        <f t="shared" si="26"/>
        <v>44</v>
      </c>
      <c r="L128" s="99">
        <f t="shared" si="26"/>
        <v>32</v>
      </c>
      <c r="M128" s="99">
        <f t="shared" si="26"/>
        <v>26</v>
      </c>
      <c r="N128" s="99">
        <f t="shared" si="26"/>
        <v>0</v>
      </c>
      <c r="O128" s="99">
        <f t="shared" si="26"/>
        <v>0</v>
      </c>
      <c r="P128" s="116">
        <f t="shared" si="26"/>
        <v>0</v>
      </c>
      <c r="Q128" s="100">
        <f t="shared" si="25"/>
        <v>320</v>
      </c>
      <c r="R128" s="180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8"/>
    </row>
    <row r="130" spans="1:18" ht="20.100000000000001" customHeight="1" thickBot="1" x14ac:dyDescent="0.25">
      <c r="B130" s="24" t="s">
        <v>96</v>
      </c>
      <c r="C130" s="24" t="s">
        <v>239</v>
      </c>
      <c r="E130" s="32">
        <f>E$10</f>
        <v>43374</v>
      </c>
      <c r="F130" s="33">
        <f t="shared" ref="F130:P130" si="27">EDATE(E130,1)</f>
        <v>43405</v>
      </c>
      <c r="G130" s="33">
        <f t="shared" si="27"/>
        <v>43435</v>
      </c>
      <c r="H130" s="33">
        <f t="shared" si="27"/>
        <v>43466</v>
      </c>
      <c r="I130" s="33">
        <f t="shared" si="27"/>
        <v>43497</v>
      </c>
      <c r="J130" s="33">
        <f t="shared" si="27"/>
        <v>43525</v>
      </c>
      <c r="K130" s="33">
        <f t="shared" si="27"/>
        <v>43556</v>
      </c>
      <c r="L130" s="33">
        <f t="shared" si="27"/>
        <v>43586</v>
      </c>
      <c r="M130" s="33">
        <f t="shared" si="27"/>
        <v>43617</v>
      </c>
      <c r="N130" s="33">
        <f t="shared" si="27"/>
        <v>43647</v>
      </c>
      <c r="O130" s="33">
        <f t="shared" si="27"/>
        <v>43678</v>
      </c>
      <c r="P130" s="34">
        <f t="shared" si="27"/>
        <v>43709</v>
      </c>
      <c r="Q130" s="84" t="s">
        <v>243</v>
      </c>
      <c r="R130" s="85" t="str">
        <f>C130&amp;" Notes:"</f>
        <v>Civil Traffic - UTCs Notes:</v>
      </c>
    </row>
    <row r="131" spans="1:18" ht="20.100000000000001" customHeight="1" thickBot="1" x14ac:dyDescent="0.25">
      <c r="B131" s="204" t="s">
        <v>240</v>
      </c>
      <c r="C131" s="205"/>
      <c r="D131" s="206"/>
      <c r="E131" s="94">
        <v>3288</v>
      </c>
      <c r="F131" s="95">
        <v>2957</v>
      </c>
      <c r="G131" s="95">
        <v>2833</v>
      </c>
      <c r="H131" s="95">
        <v>3930</v>
      </c>
      <c r="I131" s="95">
        <v>3502</v>
      </c>
      <c r="J131" s="95">
        <v>3879</v>
      </c>
      <c r="K131" s="95">
        <v>3783</v>
      </c>
      <c r="L131" s="95">
        <v>3654</v>
      </c>
      <c r="M131" s="95">
        <v>3878</v>
      </c>
      <c r="N131" s="95"/>
      <c r="O131" s="95"/>
      <c r="P131" s="96"/>
      <c r="Q131" s="97">
        <f t="shared" ref="Q131:Q132" si="28">SUM(E131:P131)</f>
        <v>31704</v>
      </c>
      <c r="R131" s="182"/>
    </row>
    <row r="132" spans="1:18" ht="20.100000000000001" customHeight="1" thickTop="1" thickBot="1" x14ac:dyDescent="0.25">
      <c r="B132" s="201" t="str">
        <f>"Total "&amp;C130&amp;" ="</f>
        <v>Total Civil Traffic - UTCs =</v>
      </c>
      <c r="C132" s="202"/>
      <c r="D132" s="203"/>
      <c r="E132" s="98">
        <f t="shared" ref="E132:P132" si="29">SUM(E131:E131)</f>
        <v>3288</v>
      </c>
      <c r="F132" s="99">
        <f t="shared" si="29"/>
        <v>2957</v>
      </c>
      <c r="G132" s="99">
        <f t="shared" si="29"/>
        <v>2833</v>
      </c>
      <c r="H132" s="99">
        <f t="shared" si="29"/>
        <v>3930</v>
      </c>
      <c r="I132" s="99">
        <f t="shared" si="29"/>
        <v>3502</v>
      </c>
      <c r="J132" s="99">
        <f t="shared" si="29"/>
        <v>3879</v>
      </c>
      <c r="K132" s="99">
        <f t="shared" si="29"/>
        <v>3783</v>
      </c>
      <c r="L132" s="99">
        <f t="shared" si="29"/>
        <v>3654</v>
      </c>
      <c r="M132" s="99">
        <f t="shared" si="29"/>
        <v>3878</v>
      </c>
      <c r="N132" s="99">
        <f t="shared" si="29"/>
        <v>0</v>
      </c>
      <c r="O132" s="99">
        <f t="shared" si="29"/>
        <v>0</v>
      </c>
      <c r="P132" s="99">
        <f t="shared" si="29"/>
        <v>0</v>
      </c>
      <c r="Q132" s="100">
        <f t="shared" si="28"/>
        <v>31704</v>
      </c>
      <c r="R132" s="179"/>
    </row>
    <row r="133" spans="1:18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7"/>
      <c r="R133" s="179"/>
    </row>
    <row r="134" spans="1:18" ht="20.100000000000001" customHeight="1" x14ac:dyDescent="0.2">
      <c r="A134" s="19" t="s">
        <v>0</v>
      </c>
      <c r="B134" s="19"/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79"/>
    </row>
    <row r="135" spans="1:18" ht="20.100000000000001" customHeight="1" thickBot="1" x14ac:dyDescent="0.25">
      <c r="A135" s="35" t="s">
        <v>241</v>
      </c>
      <c r="B135" s="207" t="s">
        <v>242</v>
      </c>
      <c r="C135" s="207"/>
      <c r="D135" s="207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19"/>
      <c r="R135" s="180"/>
    </row>
    <row r="136" spans="1:18" x14ac:dyDescent="0.2">
      <c r="A136" s="21"/>
      <c r="N136" s="22"/>
      <c r="O136" s="22"/>
      <c r="P136" s="22"/>
    </row>
  </sheetData>
  <sheetProtection formatColumns="0" formatRows="0"/>
  <mergeCells count="118">
    <mergeCell ref="B135:P135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100:D100"/>
    <mergeCell ref="B101:D101"/>
    <mergeCell ref="B104:D104"/>
    <mergeCell ref="B89:D89"/>
    <mergeCell ref="B90:D90"/>
    <mergeCell ref="B91:D91"/>
    <mergeCell ref="B92:D92"/>
    <mergeCell ref="B93:D93"/>
    <mergeCell ref="B94:D94"/>
    <mergeCell ref="B95:D95"/>
    <mergeCell ref="B121:D121"/>
    <mergeCell ref="B122:D122"/>
    <mergeCell ref="B123:D123"/>
    <mergeCell ref="B108:D108"/>
    <mergeCell ref="B109:D109"/>
    <mergeCell ref="B110:D110"/>
    <mergeCell ref="B111:D111"/>
    <mergeCell ref="B98:D98"/>
    <mergeCell ref="B99:D99"/>
    <mergeCell ref="B132:D132"/>
    <mergeCell ref="B105:D105"/>
    <mergeCell ref="B106:D106"/>
    <mergeCell ref="B107:D107"/>
    <mergeCell ref="B120:D120"/>
    <mergeCell ref="B124:D124"/>
    <mergeCell ref="B125:D125"/>
    <mergeCell ref="B126:D126"/>
    <mergeCell ref="B127:D127"/>
    <mergeCell ref="B128:D128"/>
    <mergeCell ref="B131:D131"/>
    <mergeCell ref="B112:D112"/>
    <mergeCell ref="B113:D113"/>
    <mergeCell ref="B114:D114"/>
    <mergeCell ref="B115:D115"/>
    <mergeCell ref="B119:D119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5:D15"/>
    <mergeCell ref="B14:D14"/>
    <mergeCell ref="B13:D13"/>
    <mergeCell ref="B12:D12"/>
    <mergeCell ref="B11:D11"/>
    <mergeCell ref="B22:D22"/>
    <mergeCell ref="B45:D45"/>
    <mergeCell ref="B46:D46"/>
    <mergeCell ref="E9:P9"/>
    <mergeCell ref="B16:D16"/>
    <mergeCell ref="B17:D17"/>
    <mergeCell ref="R45:R66"/>
    <mergeCell ref="Q4:R5"/>
    <mergeCell ref="R131:R135"/>
    <mergeCell ref="R11:R19"/>
    <mergeCell ref="R22:R28"/>
    <mergeCell ref="R31:R35"/>
    <mergeCell ref="R38:R41"/>
    <mergeCell ref="R70:R79"/>
    <mergeCell ref="R119:R128"/>
    <mergeCell ref="R104:R114"/>
    <mergeCell ref="R83:R100"/>
  </mergeCells>
  <dataValidations count="1">
    <dataValidation type="decimal" allowBlank="1" showInputMessage="1" showErrorMessage="1" sqref="E104:P114 E70:P78 E83:P100 E11:P18 E119:P127 E22:P27 E45:P66 E32:P34 E38:P40 E131:P131">
      <formula1>-400000000</formula1>
      <formula2>400000000</formula2>
    </dataValidation>
  </dataValidations>
  <hyperlinks>
    <hyperlink ref="D6" r:id="rId1"/>
  </hyperlinks>
  <printOptions horizontalCentered="1"/>
  <pageMargins left="0" right="0" top="0" bottom="0" header="0" footer="0"/>
  <pageSetup scale="58" fitToHeight="0" orientation="landscape" r:id="rId2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3" max="16383" man="1"/>
    <brk id="81" max="16383" man="1"/>
    <brk id="117" max="16383" man="1"/>
  </rowBreaks>
  <ignoredErrors>
    <ignoredError sqref="E128 F128:P128 E115:P115 E101:P101 E79:P79 E67:P67 E41:P41 E35:P35 E28:P28 E19:P19" formulaRange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zoomScale="85" zoomScaleNormal="85" zoomScaleSheetLayoutView="100" zoomScalePageLayoutView="75" workbookViewId="0">
      <selection activeCell="M46" sqref="M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" t="s">
        <v>338</v>
      </c>
    </row>
    <row r="2" spans="1:17" ht="24" customHeight="1" x14ac:dyDescent="0.2">
      <c r="A2" s="37" t="str">
        <f>'Sub Cases Monthly'!A2</f>
        <v>County Fiscal Year 2018-2019</v>
      </c>
    </row>
    <row r="3" spans="1:17" ht="24" customHeight="1" x14ac:dyDescent="0.2">
      <c r="N3"/>
      <c r="O3"/>
    </row>
    <row r="4" spans="1:17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23" t="s">
        <v>245</v>
      </c>
      <c r="H4" s="219" t="str">
        <f>IF('Sub Cases Monthly'!H4="","",'Sub Cases Monthly'!H4)</f>
        <v>June</v>
      </c>
      <c r="I4" s="219"/>
      <c r="K4" s="23" t="s">
        <v>4</v>
      </c>
      <c r="L4" s="42">
        <v>2</v>
      </c>
      <c r="N4"/>
      <c r="O4" s="181" t="str">
        <f>'Sub Cases Monthly'!Q4</f>
        <v>CCOC Form Version 1
Created 11/1/18</v>
      </c>
      <c r="P4" s="181"/>
      <c r="Q4" s="181"/>
    </row>
    <row r="5" spans="1:17" ht="24" customHeight="1" thickBot="1" x14ac:dyDescent="0.35">
      <c r="A5" s="7"/>
      <c r="C5" s="23" t="s">
        <v>74</v>
      </c>
      <c r="D5" s="209" t="str">
        <f>IF('Sub Cases Monthly'!D5="","",'Sub Cases Monthly'!D5)</f>
        <v>Michelle Levar</v>
      </c>
      <c r="E5" s="209"/>
      <c r="F5" s="8"/>
      <c r="N5" s="9"/>
      <c r="O5" s="218"/>
      <c r="P5" s="218"/>
      <c r="Q5" s="218"/>
    </row>
    <row r="6" spans="1:17" ht="24" customHeight="1" thickBot="1" x14ac:dyDescent="0.25">
      <c r="A6" s="7"/>
      <c r="C6" s="23" t="s">
        <v>85</v>
      </c>
      <c r="D6" s="208" t="str">
        <f>IF('Sub Cases Monthly'!D6="","",'Sub Cases Monthly'!D6)</f>
        <v>Michelle.levar@brevardclerk.us</v>
      </c>
      <c r="E6" s="208"/>
      <c r="F6" s="8"/>
      <c r="L6" s="211" t="s">
        <v>254</v>
      </c>
      <c r="M6" s="212"/>
      <c r="N6" s="212"/>
      <c r="O6" s="215" t="str">
        <f>"Total Number of Financial Receipts
for the County Fiscal Year "&amp;RIGHT(A2,9)&amp;":"</f>
        <v>Total Number of Financial Receipts
for the County Fiscal Year 2018-2019:</v>
      </c>
      <c r="P6" s="216"/>
      <c r="Q6" s="217"/>
    </row>
    <row r="7" spans="1:17" ht="24" customHeight="1" thickBot="1" x14ac:dyDescent="0.25">
      <c r="A7" s="7"/>
      <c r="L7" s="213"/>
      <c r="M7" s="214"/>
      <c r="N7" s="214"/>
      <c r="O7" s="220">
        <v>443473</v>
      </c>
      <c r="P7" s="221"/>
      <c r="Q7" s="222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252</v>
      </c>
      <c r="C9" s="24" t="s">
        <v>253</v>
      </c>
      <c r="D9" s="11"/>
      <c r="E9" s="32">
        <f>'Sub Cases Monthly'!E10</f>
        <v>43374</v>
      </c>
      <c r="F9" s="33">
        <f>EDATE(E9,1)</f>
        <v>43405</v>
      </c>
      <c r="G9" s="33">
        <f t="shared" ref="G9:P9" si="0">EDATE(F9,1)</f>
        <v>43435</v>
      </c>
      <c r="H9" s="33">
        <f t="shared" si="0"/>
        <v>43466</v>
      </c>
      <c r="I9" s="33">
        <f t="shared" si="0"/>
        <v>43497</v>
      </c>
      <c r="J9" s="33">
        <f t="shared" si="0"/>
        <v>43525</v>
      </c>
      <c r="K9" s="33">
        <f t="shared" si="0"/>
        <v>43556</v>
      </c>
      <c r="L9" s="33">
        <f t="shared" si="0"/>
        <v>43586</v>
      </c>
      <c r="M9" s="33">
        <f t="shared" si="0"/>
        <v>43617</v>
      </c>
      <c r="N9" s="33">
        <f t="shared" si="0"/>
        <v>43647</v>
      </c>
      <c r="O9" s="33">
        <f t="shared" si="0"/>
        <v>43678</v>
      </c>
      <c r="P9" s="33">
        <f t="shared" si="0"/>
        <v>43709</v>
      </c>
      <c r="Q9" s="86" t="s">
        <v>243</v>
      </c>
    </row>
    <row r="10" spans="1:17" ht="19.5" customHeight="1" x14ac:dyDescent="0.2">
      <c r="B10" s="186" t="s">
        <v>133</v>
      </c>
      <c r="C10" s="187"/>
      <c r="D10" s="187"/>
      <c r="E10" s="140">
        <f>'Sub Cases Monthly'!E19</f>
        <v>654</v>
      </c>
      <c r="F10" s="141">
        <v>655</v>
      </c>
      <c r="G10" s="141">
        <f>'Sub Cases Monthly'!G19</f>
        <v>631</v>
      </c>
      <c r="H10" s="141">
        <f>'Sub Cases Monthly'!H19</f>
        <v>727</v>
      </c>
      <c r="I10" s="141">
        <f>'Sub Cases Monthly'!I19</f>
        <v>643</v>
      </c>
      <c r="J10" s="141">
        <f>'Sub Cases Monthly'!J19</f>
        <v>650</v>
      </c>
      <c r="K10" s="141">
        <f>'Sub Cases Monthly'!K19</f>
        <v>804</v>
      </c>
      <c r="L10" s="141">
        <f>'Sub Cases Monthly'!L19</f>
        <v>690</v>
      </c>
      <c r="M10" s="141">
        <f>'Sub Cases Monthly'!M19</f>
        <v>693</v>
      </c>
      <c r="N10" s="141">
        <f>'Sub Cases Monthly'!N19</f>
        <v>0</v>
      </c>
      <c r="O10" s="141">
        <f>'Sub Cases Monthly'!O19</f>
        <v>0</v>
      </c>
      <c r="P10" s="142">
        <f>'Sub Cases Monthly'!P19</f>
        <v>0</v>
      </c>
      <c r="Q10" s="143">
        <f>SUM(E10:P10)</f>
        <v>6147</v>
      </c>
    </row>
    <row r="11" spans="1:17" ht="19.5" customHeight="1" x14ac:dyDescent="0.2">
      <c r="B11" s="183" t="s">
        <v>134</v>
      </c>
      <c r="C11" s="184"/>
      <c r="D11" s="184"/>
      <c r="E11" s="144">
        <f>'Sub Cases Monthly'!E28</f>
        <v>918</v>
      </c>
      <c r="F11" s="145">
        <v>801</v>
      </c>
      <c r="G11" s="145">
        <f>'Sub Cases Monthly'!G28</f>
        <v>808</v>
      </c>
      <c r="H11" s="145">
        <f>'Sub Cases Monthly'!H28</f>
        <v>952</v>
      </c>
      <c r="I11" s="145">
        <f>'Sub Cases Monthly'!I28</f>
        <v>846</v>
      </c>
      <c r="J11" s="145">
        <f>'Sub Cases Monthly'!J28</f>
        <v>911</v>
      </c>
      <c r="K11" s="145">
        <f>'Sub Cases Monthly'!K28</f>
        <v>987</v>
      </c>
      <c r="L11" s="145">
        <f>'Sub Cases Monthly'!L28</f>
        <v>941</v>
      </c>
      <c r="M11" s="145">
        <f>'Sub Cases Monthly'!M28</f>
        <v>883</v>
      </c>
      <c r="N11" s="145">
        <f>'Sub Cases Monthly'!N28</f>
        <v>0</v>
      </c>
      <c r="O11" s="145">
        <f>'Sub Cases Monthly'!O28</f>
        <v>0</v>
      </c>
      <c r="P11" s="146">
        <f>'Sub Cases Monthly'!P28</f>
        <v>0</v>
      </c>
      <c r="Q11" s="147">
        <f t="shared" ref="Q11:Q19" si="1">SUM(E11:P11)</f>
        <v>8047</v>
      </c>
    </row>
    <row r="12" spans="1:17" ht="19.5" customHeight="1" x14ac:dyDescent="0.2">
      <c r="B12" s="183" t="s">
        <v>141</v>
      </c>
      <c r="C12" s="184"/>
      <c r="D12" s="184"/>
      <c r="E12" s="144">
        <f>'Sub Cases Monthly'!E35</f>
        <v>144</v>
      </c>
      <c r="F12" s="145">
        <v>117</v>
      </c>
      <c r="G12" s="145">
        <f>'Sub Cases Monthly'!G35</f>
        <v>103</v>
      </c>
      <c r="H12" s="145">
        <f>'Sub Cases Monthly'!H35</f>
        <v>99</v>
      </c>
      <c r="I12" s="145">
        <f>'Sub Cases Monthly'!I35</f>
        <v>114</v>
      </c>
      <c r="J12" s="145">
        <f>'Sub Cases Monthly'!J35</f>
        <v>83</v>
      </c>
      <c r="K12" s="145">
        <f>'Sub Cases Monthly'!K35</f>
        <v>161</v>
      </c>
      <c r="L12" s="145">
        <f>'Sub Cases Monthly'!L35</f>
        <v>121</v>
      </c>
      <c r="M12" s="145">
        <f>'Sub Cases Monthly'!M35</f>
        <v>96</v>
      </c>
      <c r="N12" s="145">
        <f>'Sub Cases Monthly'!N35</f>
        <v>0</v>
      </c>
      <c r="O12" s="145">
        <f>'Sub Cases Monthly'!O35</f>
        <v>0</v>
      </c>
      <c r="P12" s="146">
        <f>'Sub Cases Monthly'!P35</f>
        <v>0</v>
      </c>
      <c r="Q12" s="147">
        <f t="shared" si="1"/>
        <v>1038</v>
      </c>
    </row>
    <row r="13" spans="1:17" ht="19.5" customHeight="1" x14ac:dyDescent="0.2">
      <c r="B13" s="183" t="s">
        <v>138</v>
      </c>
      <c r="C13" s="184"/>
      <c r="D13" s="184"/>
      <c r="E13" s="144">
        <f>'Sub Cases Monthly'!E41</f>
        <v>793</v>
      </c>
      <c r="F13" s="145">
        <v>688</v>
      </c>
      <c r="G13" s="145">
        <f>'Sub Cases Monthly'!G41</f>
        <v>689</v>
      </c>
      <c r="H13" s="145">
        <f>'Sub Cases Monthly'!H41</f>
        <v>713</v>
      </c>
      <c r="I13" s="145">
        <f>'Sub Cases Monthly'!I41</f>
        <v>805</v>
      </c>
      <c r="J13" s="145">
        <f>'Sub Cases Monthly'!J41</f>
        <v>831</v>
      </c>
      <c r="K13" s="145">
        <f>'Sub Cases Monthly'!K41</f>
        <v>815</v>
      </c>
      <c r="L13" s="145">
        <f>'Sub Cases Monthly'!L41</f>
        <v>843</v>
      </c>
      <c r="M13" s="145">
        <f>'Sub Cases Monthly'!M41</f>
        <v>907</v>
      </c>
      <c r="N13" s="145">
        <f>'Sub Cases Monthly'!N41</f>
        <v>0</v>
      </c>
      <c r="O13" s="145">
        <f>'Sub Cases Monthly'!O41</f>
        <v>0</v>
      </c>
      <c r="P13" s="146">
        <f>'Sub Cases Monthly'!P41</f>
        <v>0</v>
      </c>
      <c r="Q13" s="147">
        <f t="shared" si="1"/>
        <v>7084</v>
      </c>
    </row>
    <row r="14" spans="1:17" ht="19.5" customHeight="1" x14ac:dyDescent="0.2">
      <c r="B14" s="183" t="s">
        <v>135</v>
      </c>
      <c r="C14" s="184"/>
      <c r="D14" s="184"/>
      <c r="E14" s="144">
        <f>'Sub Cases Monthly'!E67</f>
        <v>299</v>
      </c>
      <c r="F14" s="145">
        <v>278</v>
      </c>
      <c r="G14" s="145">
        <f>'Sub Cases Monthly'!G67</f>
        <v>276</v>
      </c>
      <c r="H14" s="145">
        <f>'Sub Cases Monthly'!H67</f>
        <v>326</v>
      </c>
      <c r="I14" s="145">
        <f>'Sub Cases Monthly'!I67</f>
        <v>304</v>
      </c>
      <c r="J14" s="145">
        <f>'Sub Cases Monthly'!J67</f>
        <v>340</v>
      </c>
      <c r="K14" s="145">
        <f>'Sub Cases Monthly'!K67</f>
        <v>346</v>
      </c>
      <c r="L14" s="145">
        <f>'Sub Cases Monthly'!L67</f>
        <v>427</v>
      </c>
      <c r="M14" s="145">
        <f>'Sub Cases Monthly'!M67</f>
        <v>368</v>
      </c>
      <c r="N14" s="145">
        <f>'Sub Cases Monthly'!N67</f>
        <v>0</v>
      </c>
      <c r="O14" s="145">
        <f>'Sub Cases Monthly'!O67</f>
        <v>0</v>
      </c>
      <c r="P14" s="146">
        <f>'Sub Cases Monthly'!P67</f>
        <v>0</v>
      </c>
      <c r="Q14" s="147">
        <f t="shared" si="1"/>
        <v>2964</v>
      </c>
    </row>
    <row r="15" spans="1:17" ht="19.5" customHeight="1" x14ac:dyDescent="0.2">
      <c r="B15" s="183" t="s">
        <v>136</v>
      </c>
      <c r="C15" s="184"/>
      <c r="D15" s="184"/>
      <c r="E15" s="144">
        <f>'Sub Cases Monthly'!E79</f>
        <v>916</v>
      </c>
      <c r="F15" s="145">
        <v>794</v>
      </c>
      <c r="G15" s="145">
        <f>'Sub Cases Monthly'!G79</f>
        <v>885</v>
      </c>
      <c r="H15" s="145">
        <f>'Sub Cases Monthly'!H79</f>
        <v>1061</v>
      </c>
      <c r="I15" s="145">
        <f>'Sub Cases Monthly'!I79</f>
        <v>858</v>
      </c>
      <c r="J15" s="145">
        <f>'Sub Cases Monthly'!J79</f>
        <v>948</v>
      </c>
      <c r="K15" s="145">
        <f>'Sub Cases Monthly'!K79</f>
        <v>790</v>
      </c>
      <c r="L15" s="145">
        <f>'Sub Cases Monthly'!L79</f>
        <v>903</v>
      </c>
      <c r="M15" s="145">
        <f>'Sub Cases Monthly'!M79</f>
        <v>752</v>
      </c>
      <c r="N15" s="145">
        <f>'Sub Cases Monthly'!N79</f>
        <v>0</v>
      </c>
      <c r="O15" s="145">
        <f>'Sub Cases Monthly'!O79</f>
        <v>0</v>
      </c>
      <c r="P15" s="146">
        <f>'Sub Cases Monthly'!P79</f>
        <v>0</v>
      </c>
      <c r="Q15" s="147">
        <f t="shared" si="1"/>
        <v>7907</v>
      </c>
    </row>
    <row r="16" spans="1:17" ht="19.5" customHeight="1" x14ac:dyDescent="0.2">
      <c r="B16" s="183" t="s">
        <v>137</v>
      </c>
      <c r="C16" s="184"/>
      <c r="D16" s="184"/>
      <c r="E16" s="144">
        <f>'Sub Cases Monthly'!E101</f>
        <v>533</v>
      </c>
      <c r="F16" s="145">
        <v>495</v>
      </c>
      <c r="G16" s="145">
        <f>'Sub Cases Monthly'!G101</f>
        <v>460</v>
      </c>
      <c r="H16" s="145">
        <f>'Sub Cases Monthly'!H101</f>
        <v>563</v>
      </c>
      <c r="I16" s="145">
        <f>'Sub Cases Monthly'!I101</f>
        <v>499</v>
      </c>
      <c r="J16" s="145">
        <f>'Sub Cases Monthly'!J101</f>
        <v>563</v>
      </c>
      <c r="K16" s="145">
        <f>'Sub Cases Monthly'!K101</f>
        <v>577</v>
      </c>
      <c r="L16" s="145">
        <f>'Sub Cases Monthly'!L101</f>
        <v>606</v>
      </c>
      <c r="M16" s="145">
        <f>'Sub Cases Monthly'!M101</f>
        <v>559</v>
      </c>
      <c r="N16" s="145">
        <f>'Sub Cases Monthly'!N101</f>
        <v>0</v>
      </c>
      <c r="O16" s="145">
        <f>'Sub Cases Monthly'!O101</f>
        <v>0</v>
      </c>
      <c r="P16" s="146">
        <f>'Sub Cases Monthly'!P101</f>
        <v>0</v>
      </c>
      <c r="Q16" s="147">
        <f t="shared" si="1"/>
        <v>4855</v>
      </c>
    </row>
    <row r="17" spans="1:17" ht="19.5" customHeight="1" x14ac:dyDescent="0.2">
      <c r="B17" s="183" t="s">
        <v>248</v>
      </c>
      <c r="C17" s="184"/>
      <c r="D17" s="184"/>
      <c r="E17" s="144">
        <f>'Sub Cases Monthly'!E115</f>
        <v>634</v>
      </c>
      <c r="F17" s="145">
        <v>516</v>
      </c>
      <c r="G17" s="145">
        <f>'Sub Cases Monthly'!G115</f>
        <v>442</v>
      </c>
      <c r="H17" s="145">
        <f>'Sub Cases Monthly'!H115</f>
        <v>520</v>
      </c>
      <c r="I17" s="145">
        <f>'Sub Cases Monthly'!I115</f>
        <v>486</v>
      </c>
      <c r="J17" s="145">
        <f>'Sub Cases Monthly'!J115</f>
        <v>515</v>
      </c>
      <c r="K17" s="145">
        <f>'Sub Cases Monthly'!K115</f>
        <v>588</v>
      </c>
      <c r="L17" s="145">
        <f>'Sub Cases Monthly'!L115</f>
        <v>617</v>
      </c>
      <c r="M17" s="145">
        <f>'Sub Cases Monthly'!M115</f>
        <v>548</v>
      </c>
      <c r="N17" s="145">
        <f>'Sub Cases Monthly'!N115</f>
        <v>0</v>
      </c>
      <c r="O17" s="145">
        <f>'Sub Cases Monthly'!O115</f>
        <v>0</v>
      </c>
      <c r="P17" s="146">
        <f>'Sub Cases Monthly'!P115</f>
        <v>0</v>
      </c>
      <c r="Q17" s="147">
        <f t="shared" si="1"/>
        <v>4866</v>
      </c>
    </row>
    <row r="18" spans="1:17" ht="19.5" customHeight="1" x14ac:dyDescent="0.2">
      <c r="B18" s="183" t="s">
        <v>140</v>
      </c>
      <c r="C18" s="184"/>
      <c r="D18" s="184"/>
      <c r="E18" s="144">
        <f>'Sub Cases Monthly'!E128</f>
        <v>32</v>
      </c>
      <c r="F18" s="145">
        <v>30</v>
      </c>
      <c r="G18" s="145">
        <f>'Sub Cases Monthly'!G128</f>
        <v>35</v>
      </c>
      <c r="H18" s="145">
        <f>'Sub Cases Monthly'!H128</f>
        <v>46</v>
      </c>
      <c r="I18" s="145">
        <f>'Sub Cases Monthly'!I128</f>
        <v>44</v>
      </c>
      <c r="J18" s="145">
        <f>'Sub Cases Monthly'!J128</f>
        <v>31</v>
      </c>
      <c r="K18" s="145">
        <f>'Sub Cases Monthly'!K128</f>
        <v>44</v>
      </c>
      <c r="L18" s="145">
        <f>'Sub Cases Monthly'!L128</f>
        <v>32</v>
      </c>
      <c r="M18" s="145">
        <f>'Sub Cases Monthly'!M128</f>
        <v>26</v>
      </c>
      <c r="N18" s="145">
        <f>'Sub Cases Monthly'!N128</f>
        <v>0</v>
      </c>
      <c r="O18" s="145">
        <f>'Sub Cases Monthly'!O128</f>
        <v>0</v>
      </c>
      <c r="P18" s="146">
        <f>'Sub Cases Monthly'!P128</f>
        <v>0</v>
      </c>
      <c r="Q18" s="147">
        <f t="shared" si="1"/>
        <v>320</v>
      </c>
    </row>
    <row r="19" spans="1:17" ht="19.5" customHeight="1" thickBot="1" x14ac:dyDescent="0.25">
      <c r="B19" s="198" t="s">
        <v>139</v>
      </c>
      <c r="C19" s="199"/>
      <c r="D19" s="199"/>
      <c r="E19" s="148">
        <f>'Sub Cases Monthly'!E132</f>
        <v>3288</v>
      </c>
      <c r="F19" s="149">
        <v>2957</v>
      </c>
      <c r="G19" s="149">
        <f>'Sub Cases Monthly'!G132</f>
        <v>2833</v>
      </c>
      <c r="H19" s="149">
        <f>'Sub Cases Monthly'!H132</f>
        <v>3930</v>
      </c>
      <c r="I19" s="149">
        <f>'Sub Cases Monthly'!I132</f>
        <v>3502</v>
      </c>
      <c r="J19" s="149">
        <f>'Sub Cases Monthly'!J132</f>
        <v>3879</v>
      </c>
      <c r="K19" s="149">
        <f>'Sub Cases Monthly'!K132</f>
        <v>3783</v>
      </c>
      <c r="L19" s="149">
        <f>'Sub Cases Monthly'!L132</f>
        <v>3654</v>
      </c>
      <c r="M19" s="149">
        <f>'Sub Cases Monthly'!M132</f>
        <v>3878</v>
      </c>
      <c r="N19" s="149">
        <f>'Sub Cases Monthly'!N132</f>
        <v>0</v>
      </c>
      <c r="O19" s="149">
        <f>'Sub Cases Monthly'!O132</f>
        <v>0</v>
      </c>
      <c r="P19" s="150">
        <f>'Sub Cases Monthly'!P132</f>
        <v>0</v>
      </c>
      <c r="Q19" s="151">
        <f t="shared" si="1"/>
        <v>31704</v>
      </c>
    </row>
    <row r="20" spans="1:17" s="17" customFormat="1" ht="19.5" customHeight="1" thickTop="1" thickBot="1" x14ac:dyDescent="0.25">
      <c r="B20" s="195" t="s">
        <v>249</v>
      </c>
      <c r="C20" s="196"/>
      <c r="D20" s="197"/>
      <c r="E20" s="152">
        <f t="shared" ref="E20:P20" si="2">SUM(E10:E19)</f>
        <v>8211</v>
      </c>
      <c r="F20" s="152">
        <f t="shared" si="2"/>
        <v>7331</v>
      </c>
      <c r="G20" s="99">
        <f t="shared" si="2"/>
        <v>7162</v>
      </c>
      <c r="H20" s="99">
        <f t="shared" si="2"/>
        <v>8937</v>
      </c>
      <c r="I20" s="99">
        <f t="shared" si="2"/>
        <v>8101</v>
      </c>
      <c r="J20" s="99">
        <f t="shared" si="2"/>
        <v>8751</v>
      </c>
      <c r="K20" s="99">
        <f t="shared" si="2"/>
        <v>8895</v>
      </c>
      <c r="L20" s="99">
        <f t="shared" si="2"/>
        <v>8834</v>
      </c>
      <c r="M20" s="99">
        <f t="shared" si="2"/>
        <v>8710</v>
      </c>
      <c r="N20" s="99">
        <f t="shared" si="2"/>
        <v>0</v>
      </c>
      <c r="O20" s="99">
        <f t="shared" si="2"/>
        <v>0</v>
      </c>
      <c r="P20" s="153">
        <f t="shared" si="2"/>
        <v>0</v>
      </c>
      <c r="Q20" s="154">
        <f t="shared" ref="Q20" si="3">SUM(E20:P20)</f>
        <v>74932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251</v>
      </c>
      <c r="C22" s="24" t="s">
        <v>247</v>
      </c>
      <c r="E22" s="32">
        <f>E$9</f>
        <v>43374</v>
      </c>
      <c r="F22" s="33">
        <f t="shared" ref="F22:P22" si="4">EDATE(E22,1)</f>
        <v>43405</v>
      </c>
      <c r="G22" s="33">
        <f t="shared" si="4"/>
        <v>43435</v>
      </c>
      <c r="H22" s="33">
        <f t="shared" si="4"/>
        <v>43466</v>
      </c>
      <c r="I22" s="33">
        <f t="shared" si="4"/>
        <v>43497</v>
      </c>
      <c r="J22" s="33">
        <f t="shared" si="4"/>
        <v>43525</v>
      </c>
      <c r="K22" s="33">
        <f t="shared" si="4"/>
        <v>43556</v>
      </c>
      <c r="L22" s="33">
        <f t="shared" si="4"/>
        <v>43586</v>
      </c>
      <c r="M22" s="33">
        <f t="shared" si="4"/>
        <v>43617</v>
      </c>
      <c r="N22" s="33">
        <f t="shared" si="4"/>
        <v>43647</v>
      </c>
      <c r="O22" s="33">
        <f t="shared" si="4"/>
        <v>43678</v>
      </c>
      <c r="P22" s="33">
        <f t="shared" si="4"/>
        <v>43709</v>
      </c>
      <c r="Q22" s="87" t="s">
        <v>243</v>
      </c>
    </row>
    <row r="23" spans="1:17" ht="19.5" customHeight="1" x14ac:dyDescent="0.2">
      <c r="B23" s="186" t="s">
        <v>133</v>
      </c>
      <c r="C23" s="187"/>
      <c r="D23" s="187"/>
      <c r="E23" s="101">
        <v>892</v>
      </c>
      <c r="F23" s="102">
        <v>750</v>
      </c>
      <c r="G23" s="102">
        <v>699</v>
      </c>
      <c r="H23" s="102">
        <v>873</v>
      </c>
      <c r="I23" s="102">
        <v>820</v>
      </c>
      <c r="J23" s="102">
        <v>879</v>
      </c>
      <c r="K23" s="102">
        <v>909</v>
      </c>
      <c r="L23" s="102">
        <v>827</v>
      </c>
      <c r="M23" s="102">
        <v>875</v>
      </c>
      <c r="N23" s="102"/>
      <c r="O23" s="102"/>
      <c r="P23" s="155"/>
      <c r="Q23" s="156">
        <f t="shared" ref="Q23:Q33" si="5">SUM(E23:P23)</f>
        <v>7524</v>
      </c>
    </row>
    <row r="24" spans="1:17" ht="19.5" customHeight="1" x14ac:dyDescent="0.2">
      <c r="B24" s="183" t="s">
        <v>134</v>
      </c>
      <c r="C24" s="184"/>
      <c r="D24" s="184"/>
      <c r="E24" s="104">
        <v>164</v>
      </c>
      <c r="F24" s="105">
        <v>141</v>
      </c>
      <c r="G24" s="105">
        <v>157</v>
      </c>
      <c r="H24" s="105">
        <v>156</v>
      </c>
      <c r="I24" s="105">
        <v>145</v>
      </c>
      <c r="J24" s="105">
        <v>197</v>
      </c>
      <c r="K24" s="105">
        <v>168</v>
      </c>
      <c r="L24" s="105">
        <v>176</v>
      </c>
      <c r="M24" s="105">
        <v>165</v>
      </c>
      <c r="N24" s="105"/>
      <c r="O24" s="105"/>
      <c r="P24" s="157"/>
      <c r="Q24" s="158">
        <f t="shared" si="5"/>
        <v>1469</v>
      </c>
    </row>
    <row r="25" spans="1:17" ht="19.5" customHeight="1" x14ac:dyDescent="0.2">
      <c r="B25" s="183" t="s">
        <v>141</v>
      </c>
      <c r="C25" s="184"/>
      <c r="D25" s="184"/>
      <c r="E25" s="108">
        <v>228</v>
      </c>
      <c r="F25" s="109">
        <v>139</v>
      </c>
      <c r="G25" s="109">
        <v>111</v>
      </c>
      <c r="H25" s="109">
        <v>178</v>
      </c>
      <c r="I25" s="109">
        <v>143</v>
      </c>
      <c r="J25" s="109">
        <v>175</v>
      </c>
      <c r="K25" s="109">
        <v>151</v>
      </c>
      <c r="L25" s="109">
        <v>190</v>
      </c>
      <c r="M25" s="109">
        <v>118</v>
      </c>
      <c r="N25" s="109"/>
      <c r="O25" s="109"/>
      <c r="P25" s="159"/>
      <c r="Q25" s="158">
        <f t="shared" si="5"/>
        <v>1433</v>
      </c>
    </row>
    <row r="26" spans="1:17" ht="19.5" customHeight="1" x14ac:dyDescent="0.2">
      <c r="B26" s="183" t="s">
        <v>138</v>
      </c>
      <c r="C26" s="184"/>
      <c r="D26" s="184"/>
      <c r="E26" s="104">
        <v>217</v>
      </c>
      <c r="F26" s="105">
        <v>169</v>
      </c>
      <c r="G26" s="105">
        <v>201</v>
      </c>
      <c r="H26" s="105">
        <v>227</v>
      </c>
      <c r="I26" s="105">
        <v>202</v>
      </c>
      <c r="J26" s="105">
        <v>234</v>
      </c>
      <c r="K26" s="105">
        <v>199</v>
      </c>
      <c r="L26" s="105">
        <v>198</v>
      </c>
      <c r="M26" s="105">
        <v>213</v>
      </c>
      <c r="N26" s="105"/>
      <c r="O26" s="105"/>
      <c r="P26" s="157"/>
      <c r="Q26" s="158">
        <f t="shared" si="5"/>
        <v>1860</v>
      </c>
    </row>
    <row r="27" spans="1:17" ht="19.5" customHeight="1" x14ac:dyDescent="0.2">
      <c r="B27" s="183" t="s">
        <v>135</v>
      </c>
      <c r="C27" s="184"/>
      <c r="D27" s="184"/>
      <c r="E27" s="108">
        <v>206</v>
      </c>
      <c r="F27" s="109">
        <v>191</v>
      </c>
      <c r="G27" s="109">
        <v>166</v>
      </c>
      <c r="H27" s="109">
        <v>196</v>
      </c>
      <c r="I27" s="109">
        <v>207</v>
      </c>
      <c r="J27" s="109">
        <v>154</v>
      </c>
      <c r="K27" s="109">
        <v>181</v>
      </c>
      <c r="L27" s="109">
        <v>146</v>
      </c>
      <c r="M27" s="109">
        <v>147</v>
      </c>
      <c r="N27" s="109"/>
      <c r="O27" s="109"/>
      <c r="P27" s="159"/>
      <c r="Q27" s="158">
        <f t="shared" si="5"/>
        <v>1594</v>
      </c>
    </row>
    <row r="28" spans="1:17" ht="19.5" customHeight="1" x14ac:dyDescent="0.2">
      <c r="B28" s="183" t="s">
        <v>136</v>
      </c>
      <c r="C28" s="184"/>
      <c r="D28" s="184"/>
      <c r="E28" s="104">
        <v>375</v>
      </c>
      <c r="F28" s="105">
        <v>282</v>
      </c>
      <c r="G28" s="105">
        <v>184</v>
      </c>
      <c r="H28" s="105">
        <v>414</v>
      </c>
      <c r="I28" s="105">
        <v>388</v>
      </c>
      <c r="J28" s="105">
        <v>371</v>
      </c>
      <c r="K28" s="105">
        <v>375</v>
      </c>
      <c r="L28" s="105">
        <v>355</v>
      </c>
      <c r="M28" s="105">
        <v>307</v>
      </c>
      <c r="N28" s="105"/>
      <c r="O28" s="105"/>
      <c r="P28" s="157"/>
      <c r="Q28" s="158">
        <f t="shared" si="5"/>
        <v>3051</v>
      </c>
    </row>
    <row r="29" spans="1:17" ht="19.5" customHeight="1" x14ac:dyDescent="0.2">
      <c r="B29" s="183" t="s">
        <v>137</v>
      </c>
      <c r="C29" s="184"/>
      <c r="D29" s="184"/>
      <c r="E29" s="108">
        <v>188</v>
      </c>
      <c r="F29" s="109">
        <v>137</v>
      </c>
      <c r="G29" s="109">
        <v>128</v>
      </c>
      <c r="H29" s="109">
        <v>132</v>
      </c>
      <c r="I29" s="109">
        <v>113</v>
      </c>
      <c r="J29" s="109">
        <v>132</v>
      </c>
      <c r="K29" s="109">
        <v>129</v>
      </c>
      <c r="L29" s="109">
        <v>213</v>
      </c>
      <c r="M29" s="109">
        <v>225</v>
      </c>
      <c r="N29" s="109"/>
      <c r="O29" s="109"/>
      <c r="P29" s="159"/>
      <c r="Q29" s="158">
        <f t="shared" si="5"/>
        <v>1397</v>
      </c>
    </row>
    <row r="30" spans="1:17" ht="19.5" customHeight="1" x14ac:dyDescent="0.2">
      <c r="B30" s="183" t="s">
        <v>248</v>
      </c>
      <c r="C30" s="184"/>
      <c r="D30" s="184"/>
      <c r="E30" s="104">
        <v>753</v>
      </c>
      <c r="F30" s="105">
        <v>590</v>
      </c>
      <c r="G30" s="105">
        <v>467</v>
      </c>
      <c r="H30" s="105">
        <v>746</v>
      </c>
      <c r="I30" s="105">
        <v>729</v>
      </c>
      <c r="J30" s="105">
        <v>588</v>
      </c>
      <c r="K30" s="105">
        <v>821</v>
      </c>
      <c r="L30" s="105">
        <v>638</v>
      </c>
      <c r="M30" s="105">
        <v>637</v>
      </c>
      <c r="N30" s="105"/>
      <c r="O30" s="105"/>
      <c r="P30" s="157"/>
      <c r="Q30" s="158">
        <f t="shared" si="5"/>
        <v>5969</v>
      </c>
    </row>
    <row r="31" spans="1:17" ht="19.5" customHeight="1" x14ac:dyDescent="0.2">
      <c r="B31" s="183" t="s">
        <v>140</v>
      </c>
      <c r="C31" s="184"/>
      <c r="D31" s="184"/>
      <c r="E31" s="108">
        <v>65</v>
      </c>
      <c r="F31" s="109">
        <v>55</v>
      </c>
      <c r="G31" s="109">
        <v>111</v>
      </c>
      <c r="H31" s="109">
        <v>50</v>
      </c>
      <c r="I31" s="109">
        <v>61</v>
      </c>
      <c r="J31" s="109">
        <v>59</v>
      </c>
      <c r="K31" s="109">
        <v>54</v>
      </c>
      <c r="L31" s="109">
        <v>76</v>
      </c>
      <c r="M31" s="109">
        <v>48</v>
      </c>
      <c r="N31" s="109"/>
      <c r="O31" s="109"/>
      <c r="P31" s="159"/>
      <c r="Q31" s="158">
        <f t="shared" si="5"/>
        <v>579</v>
      </c>
    </row>
    <row r="32" spans="1:17" ht="19.5" customHeight="1" thickBot="1" x14ac:dyDescent="0.25">
      <c r="B32" s="198" t="s">
        <v>139</v>
      </c>
      <c r="C32" s="199"/>
      <c r="D32" s="200"/>
      <c r="E32" s="160"/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  <c r="Q32" s="163">
        <f t="shared" si="5"/>
        <v>0</v>
      </c>
    </row>
    <row r="33" spans="1:17" s="17" customFormat="1" ht="19.5" customHeight="1" thickTop="1" thickBot="1" x14ac:dyDescent="0.25">
      <c r="B33" s="195" t="str">
        <f>"Total "&amp;C22&amp;" ="</f>
        <v>Total ReOpens =</v>
      </c>
      <c r="C33" s="196"/>
      <c r="D33" s="197"/>
      <c r="E33" s="98">
        <f t="shared" ref="E33:P33" si="6">SUM(E23:E32)</f>
        <v>3088</v>
      </c>
      <c r="F33" s="98">
        <f t="shared" si="6"/>
        <v>2454</v>
      </c>
      <c r="G33" s="99">
        <f t="shared" si="6"/>
        <v>2224</v>
      </c>
      <c r="H33" s="99">
        <f t="shared" si="6"/>
        <v>2972</v>
      </c>
      <c r="I33" s="99">
        <f t="shared" si="6"/>
        <v>2808</v>
      </c>
      <c r="J33" s="99">
        <f t="shared" si="6"/>
        <v>2789</v>
      </c>
      <c r="K33" s="99">
        <f t="shared" si="6"/>
        <v>2987</v>
      </c>
      <c r="L33" s="99">
        <f t="shared" si="6"/>
        <v>2819</v>
      </c>
      <c r="M33" s="99">
        <f t="shared" si="6"/>
        <v>2735</v>
      </c>
      <c r="N33" s="99">
        <f t="shared" si="6"/>
        <v>0</v>
      </c>
      <c r="O33" s="99">
        <f t="shared" si="6"/>
        <v>0</v>
      </c>
      <c r="P33" s="153">
        <f t="shared" si="6"/>
        <v>0</v>
      </c>
      <c r="Q33" s="164">
        <f t="shared" si="5"/>
        <v>24876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250</v>
      </c>
      <c r="C35" s="24" t="s">
        <v>246</v>
      </c>
      <c r="E35" s="32">
        <f>E$9</f>
        <v>43374</v>
      </c>
      <c r="F35" s="33">
        <f t="shared" ref="F35:P35" si="7">EDATE(E35,1)</f>
        <v>43405</v>
      </c>
      <c r="G35" s="33">
        <f t="shared" si="7"/>
        <v>43435</v>
      </c>
      <c r="H35" s="33">
        <f t="shared" si="7"/>
        <v>43466</v>
      </c>
      <c r="I35" s="33">
        <f t="shared" si="7"/>
        <v>43497</v>
      </c>
      <c r="J35" s="33">
        <f t="shared" si="7"/>
        <v>43525</v>
      </c>
      <c r="K35" s="33">
        <f t="shared" si="7"/>
        <v>43556</v>
      </c>
      <c r="L35" s="33">
        <f t="shared" si="7"/>
        <v>43586</v>
      </c>
      <c r="M35" s="33">
        <f t="shared" si="7"/>
        <v>43617</v>
      </c>
      <c r="N35" s="33">
        <f t="shared" si="7"/>
        <v>43647</v>
      </c>
      <c r="O35" s="33">
        <f t="shared" si="7"/>
        <v>43678</v>
      </c>
      <c r="P35" s="33">
        <f t="shared" si="7"/>
        <v>43709</v>
      </c>
      <c r="Q35" s="87" t="s">
        <v>243</v>
      </c>
    </row>
    <row r="36" spans="1:17" ht="19.5" customHeight="1" x14ac:dyDescent="0.2">
      <c r="B36" s="186" t="s">
        <v>133</v>
      </c>
      <c r="C36" s="187"/>
      <c r="D36" s="187"/>
      <c r="E36" s="101">
        <v>57</v>
      </c>
      <c r="F36" s="102">
        <v>36</v>
      </c>
      <c r="G36" s="102">
        <v>34</v>
      </c>
      <c r="H36" s="102">
        <v>40</v>
      </c>
      <c r="I36" s="102">
        <v>32</v>
      </c>
      <c r="J36" s="102">
        <v>36</v>
      </c>
      <c r="K36" s="102">
        <v>29</v>
      </c>
      <c r="L36" s="102">
        <v>34</v>
      </c>
      <c r="M36" s="102">
        <v>29</v>
      </c>
      <c r="N36" s="102"/>
      <c r="O36" s="102"/>
      <c r="P36" s="155"/>
      <c r="Q36" s="156">
        <f t="shared" ref="Q36:Q46" si="8">SUM(E36:P36)</f>
        <v>327</v>
      </c>
    </row>
    <row r="37" spans="1:17" ht="19.5" customHeight="1" x14ac:dyDescent="0.2">
      <c r="B37" s="183" t="s">
        <v>134</v>
      </c>
      <c r="C37" s="184"/>
      <c r="D37" s="184"/>
      <c r="E37" s="104">
        <v>1</v>
      </c>
      <c r="F37" s="105">
        <v>4</v>
      </c>
      <c r="G37" s="105">
        <v>4</v>
      </c>
      <c r="H37" s="105">
        <v>0</v>
      </c>
      <c r="I37" s="105">
        <v>2</v>
      </c>
      <c r="J37" s="105">
        <v>5</v>
      </c>
      <c r="K37" s="105">
        <v>4</v>
      </c>
      <c r="L37" s="105">
        <v>2</v>
      </c>
      <c r="M37" s="105">
        <v>1</v>
      </c>
      <c r="N37" s="105"/>
      <c r="O37" s="105"/>
      <c r="P37" s="157"/>
      <c r="Q37" s="158">
        <f t="shared" si="8"/>
        <v>23</v>
      </c>
    </row>
    <row r="38" spans="1:17" ht="19.5" customHeight="1" x14ac:dyDescent="0.2">
      <c r="B38" s="183" t="s">
        <v>141</v>
      </c>
      <c r="C38" s="184"/>
      <c r="D38" s="184"/>
      <c r="E38" s="108">
        <v>1</v>
      </c>
      <c r="F38" s="109">
        <v>1</v>
      </c>
      <c r="G38" s="109">
        <v>0</v>
      </c>
      <c r="H38" s="109">
        <v>0</v>
      </c>
      <c r="I38" s="109">
        <v>0</v>
      </c>
      <c r="J38" s="109">
        <v>0</v>
      </c>
      <c r="K38" s="109">
        <v>1</v>
      </c>
      <c r="L38" s="109">
        <v>0</v>
      </c>
      <c r="M38" s="109">
        <v>0</v>
      </c>
      <c r="N38" s="109"/>
      <c r="O38" s="109"/>
      <c r="P38" s="159"/>
      <c r="Q38" s="158">
        <f t="shared" si="8"/>
        <v>3</v>
      </c>
    </row>
    <row r="39" spans="1:17" ht="19.5" customHeight="1" x14ac:dyDescent="0.2">
      <c r="B39" s="183" t="s">
        <v>138</v>
      </c>
      <c r="C39" s="184"/>
      <c r="D39" s="184"/>
      <c r="E39" s="104">
        <v>4</v>
      </c>
      <c r="F39" s="105">
        <v>5</v>
      </c>
      <c r="G39" s="105">
        <v>8</v>
      </c>
      <c r="H39" s="105">
        <v>5</v>
      </c>
      <c r="I39" s="105">
        <v>8</v>
      </c>
      <c r="J39" s="105">
        <v>8</v>
      </c>
      <c r="K39" s="105">
        <v>9</v>
      </c>
      <c r="L39" s="105">
        <v>10</v>
      </c>
      <c r="M39" s="105">
        <v>6</v>
      </c>
      <c r="N39" s="105"/>
      <c r="O39" s="105"/>
      <c r="P39" s="157"/>
      <c r="Q39" s="158">
        <f t="shared" si="8"/>
        <v>63</v>
      </c>
    </row>
    <row r="40" spans="1:17" ht="19.5" customHeight="1" x14ac:dyDescent="0.2">
      <c r="B40" s="183" t="s">
        <v>135</v>
      </c>
      <c r="C40" s="184"/>
      <c r="D40" s="184"/>
      <c r="E40" s="108">
        <v>12</v>
      </c>
      <c r="F40" s="109">
        <v>14</v>
      </c>
      <c r="G40" s="109">
        <v>6</v>
      </c>
      <c r="H40" s="109">
        <v>12</v>
      </c>
      <c r="I40" s="109">
        <v>7</v>
      </c>
      <c r="J40" s="109">
        <v>11</v>
      </c>
      <c r="K40" s="109">
        <v>9</v>
      </c>
      <c r="L40" s="109">
        <v>13</v>
      </c>
      <c r="M40" s="109">
        <v>1</v>
      </c>
      <c r="N40" s="109"/>
      <c r="O40" s="109"/>
      <c r="P40" s="159"/>
      <c r="Q40" s="158">
        <f t="shared" si="8"/>
        <v>85</v>
      </c>
    </row>
    <row r="41" spans="1:17" ht="19.5" customHeight="1" x14ac:dyDescent="0.2">
      <c r="B41" s="183" t="s">
        <v>136</v>
      </c>
      <c r="C41" s="184"/>
      <c r="D41" s="184"/>
      <c r="E41" s="104">
        <v>0</v>
      </c>
      <c r="F41" s="105">
        <v>1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/>
      <c r="O41" s="105"/>
      <c r="P41" s="157"/>
      <c r="Q41" s="158">
        <f t="shared" si="8"/>
        <v>1</v>
      </c>
    </row>
    <row r="42" spans="1:17" ht="19.5" customHeight="1" x14ac:dyDescent="0.2">
      <c r="B42" s="183" t="s">
        <v>137</v>
      </c>
      <c r="C42" s="184"/>
      <c r="D42" s="184"/>
      <c r="E42" s="108">
        <v>0</v>
      </c>
      <c r="F42" s="109">
        <v>0</v>
      </c>
      <c r="G42" s="109">
        <v>0</v>
      </c>
      <c r="H42" s="109">
        <v>2</v>
      </c>
      <c r="I42" s="109">
        <v>0</v>
      </c>
      <c r="J42" s="109">
        <v>0</v>
      </c>
      <c r="K42" s="109">
        <v>1</v>
      </c>
      <c r="L42" s="109">
        <v>0</v>
      </c>
      <c r="M42" s="109">
        <v>1</v>
      </c>
      <c r="N42" s="109"/>
      <c r="O42" s="109"/>
      <c r="P42" s="159"/>
      <c r="Q42" s="158">
        <f t="shared" si="8"/>
        <v>4</v>
      </c>
    </row>
    <row r="43" spans="1:17" ht="19.5" customHeight="1" x14ac:dyDescent="0.2">
      <c r="B43" s="183" t="s">
        <v>248</v>
      </c>
      <c r="C43" s="184"/>
      <c r="D43" s="184"/>
      <c r="E43" s="104">
        <v>3</v>
      </c>
      <c r="F43" s="105">
        <v>4</v>
      </c>
      <c r="G43" s="105">
        <v>3</v>
      </c>
      <c r="H43" s="105">
        <v>1</v>
      </c>
      <c r="I43" s="105">
        <v>5</v>
      </c>
      <c r="J43" s="105">
        <v>1</v>
      </c>
      <c r="K43" s="105">
        <v>2</v>
      </c>
      <c r="L43" s="105">
        <v>2</v>
      </c>
      <c r="M43" s="105">
        <v>2</v>
      </c>
      <c r="N43" s="105"/>
      <c r="O43" s="105"/>
      <c r="P43" s="157"/>
      <c r="Q43" s="158">
        <f t="shared" si="8"/>
        <v>23</v>
      </c>
    </row>
    <row r="44" spans="1:17" ht="19.5" customHeight="1" x14ac:dyDescent="0.2">
      <c r="B44" s="183" t="s">
        <v>140</v>
      </c>
      <c r="C44" s="184"/>
      <c r="D44" s="184"/>
      <c r="E44" s="108">
        <v>1</v>
      </c>
      <c r="F44" s="109">
        <v>5</v>
      </c>
      <c r="G44" s="109">
        <v>6</v>
      </c>
      <c r="H44" s="109">
        <v>1</v>
      </c>
      <c r="I44" s="109">
        <v>2</v>
      </c>
      <c r="J44" s="109">
        <v>6</v>
      </c>
      <c r="K44" s="109">
        <v>2</v>
      </c>
      <c r="L44" s="109">
        <v>1</v>
      </c>
      <c r="M44" s="109">
        <v>0</v>
      </c>
      <c r="N44" s="109"/>
      <c r="O44" s="109"/>
      <c r="P44" s="159"/>
      <c r="Q44" s="158">
        <f t="shared" si="8"/>
        <v>24</v>
      </c>
    </row>
    <row r="45" spans="1:17" ht="19.5" customHeight="1" thickBot="1" x14ac:dyDescent="0.25">
      <c r="B45" s="198" t="s">
        <v>139</v>
      </c>
      <c r="C45" s="199"/>
      <c r="D45" s="200"/>
      <c r="E45" s="126">
        <v>0</v>
      </c>
      <c r="F45" s="127">
        <v>0</v>
      </c>
      <c r="G45" s="127">
        <v>1</v>
      </c>
      <c r="H45" s="127">
        <v>1</v>
      </c>
      <c r="I45" s="127">
        <v>0</v>
      </c>
      <c r="J45" s="127">
        <v>0</v>
      </c>
      <c r="K45" s="127"/>
      <c r="L45" s="127">
        <v>1</v>
      </c>
      <c r="M45" s="127">
        <v>0</v>
      </c>
      <c r="N45" s="127"/>
      <c r="O45" s="127"/>
      <c r="P45" s="165"/>
      <c r="Q45" s="163">
        <f t="shared" si="8"/>
        <v>3</v>
      </c>
    </row>
    <row r="46" spans="1:17" s="17" customFormat="1" ht="19.5" customHeight="1" thickTop="1" thickBot="1" x14ac:dyDescent="0.25">
      <c r="B46" s="195" t="str">
        <f>"Total "&amp;C35&amp;" ="</f>
        <v>Total NOAs =</v>
      </c>
      <c r="C46" s="196"/>
      <c r="D46" s="197"/>
      <c r="E46" s="98">
        <f t="shared" ref="E46:P46" si="9">SUM(E36:E45)</f>
        <v>79</v>
      </c>
      <c r="F46" s="99">
        <f t="shared" si="9"/>
        <v>70</v>
      </c>
      <c r="G46" s="99">
        <f t="shared" si="9"/>
        <v>62</v>
      </c>
      <c r="H46" s="99">
        <f t="shared" si="9"/>
        <v>62</v>
      </c>
      <c r="I46" s="99">
        <f t="shared" si="9"/>
        <v>56</v>
      </c>
      <c r="J46" s="99">
        <f t="shared" si="9"/>
        <v>67</v>
      </c>
      <c r="K46" s="99">
        <f t="shared" si="9"/>
        <v>57</v>
      </c>
      <c r="L46" s="99">
        <f t="shared" si="9"/>
        <v>63</v>
      </c>
      <c r="M46" s="99">
        <f t="shared" si="9"/>
        <v>40</v>
      </c>
      <c r="N46" s="99">
        <f t="shared" si="9"/>
        <v>0</v>
      </c>
      <c r="O46" s="99">
        <f t="shared" si="9"/>
        <v>0</v>
      </c>
      <c r="P46" s="153">
        <f t="shared" si="9"/>
        <v>0</v>
      </c>
      <c r="Q46" s="164">
        <f t="shared" si="8"/>
        <v>556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formatColumns="0" formatRows="0"/>
  <mergeCells count="41"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B31:D31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 E46:P46 G33:P33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zoomScale="85" zoomScaleNormal="85" zoomScaleSheetLayoutView="100" zoomScalePageLayoutView="75" workbookViewId="0">
      <selection activeCell="L4" sqref="L4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4" customHeight="1" x14ac:dyDescent="0.2">
      <c r="A1" s="43" t="s">
        <v>269</v>
      </c>
    </row>
    <row r="2" spans="1:19" ht="24" customHeight="1" x14ac:dyDescent="0.2">
      <c r="A2" s="43" t="str">
        <f>'Sub Cases Monthly'!A2</f>
        <v>County Fiscal Year 2018-2019</v>
      </c>
    </row>
    <row r="3" spans="1:19" ht="24" customHeight="1" x14ac:dyDescent="0.2">
      <c r="N3"/>
      <c r="O3"/>
    </row>
    <row r="4" spans="1:19" ht="24" customHeight="1" x14ac:dyDescent="0.2">
      <c r="A4" s="7"/>
      <c r="C4" s="23" t="s">
        <v>3</v>
      </c>
      <c r="D4" s="219" t="str">
        <f>IF('Sub Cases Monthly'!D4="","",'Sub Cases Monthly'!D4)</f>
        <v>Brevard</v>
      </c>
      <c r="E4" s="219"/>
      <c r="F4" s="8"/>
      <c r="G4" s="92" t="s">
        <v>337</v>
      </c>
      <c r="H4" s="270" t="s">
        <v>335</v>
      </c>
      <c r="I4" s="270"/>
      <c r="K4" s="23" t="s">
        <v>4</v>
      </c>
      <c r="L4" s="93">
        <v>2</v>
      </c>
      <c r="N4"/>
      <c r="O4"/>
      <c r="R4" s="269" t="str">
        <f>'Sub Cases Monthly'!Q4</f>
        <v>CCOC Form Version 1
Created 11/1/18</v>
      </c>
      <c r="S4" s="269"/>
    </row>
    <row r="5" spans="1:19" ht="24" customHeight="1" x14ac:dyDescent="0.3">
      <c r="A5" s="7"/>
      <c r="C5" s="23" t="s">
        <v>74</v>
      </c>
      <c r="D5" s="271" t="str">
        <f>IF('Sub Cases Monthly'!D5="","",'Sub Cases Monthly'!D5)</f>
        <v>Michelle Levar</v>
      </c>
      <c r="E5" s="271"/>
      <c r="F5" s="8"/>
      <c r="N5" s="9"/>
      <c r="R5" s="269"/>
      <c r="S5" s="269"/>
    </row>
    <row r="6" spans="1:19" ht="24" customHeight="1" x14ac:dyDescent="0.2">
      <c r="A6" s="7"/>
      <c r="C6" s="23" t="s">
        <v>85</v>
      </c>
      <c r="D6" s="272" t="str">
        <f>IF('Sub Cases Monthly'!D6="","",'Sub Cases Monthly'!D6)</f>
        <v>Michelle.levar@brevardclerk.us</v>
      </c>
      <c r="E6" s="272"/>
      <c r="F6" s="8"/>
      <c r="G6" s="91"/>
      <c r="H6" s="91"/>
      <c r="I6" s="91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64" t="s">
        <v>270</v>
      </c>
      <c r="B8" s="264"/>
      <c r="C8" s="264"/>
      <c r="D8" s="264"/>
      <c r="E8" s="25" t="s">
        <v>271</v>
      </c>
      <c r="L8" s="24" t="s">
        <v>280</v>
      </c>
    </row>
    <row r="9" spans="1:19" ht="27" customHeight="1" thickBot="1" x14ac:dyDescent="0.25">
      <c r="A9" s="24"/>
      <c r="B9" s="24"/>
      <c r="C9" s="24"/>
      <c r="D9" s="24"/>
      <c r="E9" s="265" t="s">
        <v>255</v>
      </c>
      <c r="F9" s="267" t="s">
        <v>273</v>
      </c>
      <c r="G9" s="51" t="str">
        <f>TEXT(DATE(LEFT(RIGHT($A$2,9),4),10,1),"m/d/yy")&amp;" - "&amp;TEXT(DATE(LEFT(RIGHT($A$2,9),4),12,31),"m/d/yy")</f>
        <v>10/1/18 - 12/31/18</v>
      </c>
      <c r="H9" s="52" t="str">
        <f>TEXT(DATE(RIGHT($A$2,4),1,1),"m/d/yy")&amp;" - "&amp;TEXT(DATE(RIGHT($A$2,4),3,31),"m/d/yy")</f>
        <v>1/1/19 - 3/31/19</v>
      </c>
      <c r="I9" s="52" t="str">
        <f>TEXT(DATE(RIGHT($A$2,4),4,1),"m/d/yy")&amp;" - "&amp;TEXT(DATE(RIGHT($A$2,4),6,30),"m/d/yy")</f>
        <v>4/1/19 - 6/30/19</v>
      </c>
      <c r="J9" s="53" t="str">
        <f>TEXT(DATE(RIGHT($A$2,4),7,1),"m/d/yy")&amp;" - "&amp;TEXT(DATE(RIGHT($A$2,4),9,30),"m/d/yy")</f>
        <v>7/1/19 - 9/30/19</v>
      </c>
      <c r="K9" s="262" t="s">
        <v>278</v>
      </c>
      <c r="L9" s="255" t="str">
        <f t="shared" ref="L9:M9" si="0">TEXT(DATE(LEFT(RIGHT($A$2,9),4),10,1),"m/d/yy")&amp;" - "&amp;TEXT(DATE(LEFT(RIGHT($A$2,9),4),12,31),"m/d/yy")</f>
        <v>10/1/18 - 12/31/18</v>
      </c>
      <c r="M9" s="256" t="str">
        <f t="shared" si="0"/>
        <v>10/1/18 - 12/31/18</v>
      </c>
      <c r="N9" s="255" t="str">
        <f t="shared" ref="N9:O9" si="1">TEXT(DATE(RIGHT($A$2,4),1,1),"m/d/yy")&amp;" - "&amp;TEXT(DATE(RIGHT($A$2,4),3,31),"m/d/yy")</f>
        <v>1/1/19 - 3/31/19</v>
      </c>
      <c r="O9" s="256" t="str">
        <f t="shared" si="1"/>
        <v>1/1/19 - 3/31/19</v>
      </c>
      <c r="P9" s="255" t="str">
        <f t="shared" ref="P9:Q9" si="2">TEXT(DATE(RIGHT($A$2,4),4,1),"m/d/yy")&amp;" - "&amp;TEXT(DATE(RIGHT($A$2,4),6,30),"m/d/yy")</f>
        <v>4/1/19 - 6/30/19</v>
      </c>
      <c r="Q9" s="257" t="str">
        <f t="shared" si="2"/>
        <v>4/1/19 - 6/30/19</v>
      </c>
      <c r="R9" s="258" t="str">
        <f t="shared" ref="R9:S9" si="3">TEXT(DATE(RIGHT($A$2,4),7,1),"m/d/yy")&amp;" - "&amp;TEXT(DATE(RIGHT($A$2,4),9,30),"m/d/yy")</f>
        <v>7/1/19 - 9/30/19</v>
      </c>
      <c r="S9" s="259" t="str">
        <f t="shared" si="3"/>
        <v>7/1/19 - 9/30/19</v>
      </c>
    </row>
    <row r="10" spans="1:19" ht="19.5" customHeight="1" thickBot="1" x14ac:dyDescent="0.25">
      <c r="B10" s="28"/>
      <c r="C10" s="260"/>
      <c r="D10" s="261"/>
      <c r="E10" s="266"/>
      <c r="F10" s="268"/>
      <c r="G10" s="46" t="s">
        <v>274</v>
      </c>
      <c r="H10" s="47" t="s">
        <v>275</v>
      </c>
      <c r="I10" s="47" t="s">
        <v>276</v>
      </c>
      <c r="J10" s="48" t="s">
        <v>277</v>
      </c>
      <c r="K10" s="263"/>
      <c r="L10" s="44" t="s">
        <v>256</v>
      </c>
      <c r="M10" s="45" t="s">
        <v>266</v>
      </c>
      <c r="N10" s="44" t="s">
        <v>256</v>
      </c>
      <c r="O10" s="45" t="s">
        <v>266</v>
      </c>
      <c r="P10" s="44" t="s">
        <v>256</v>
      </c>
      <c r="Q10" s="88" t="s">
        <v>266</v>
      </c>
      <c r="R10" s="89" t="s">
        <v>256</v>
      </c>
      <c r="S10" s="90" t="s">
        <v>266</v>
      </c>
    </row>
    <row r="11" spans="1:19" ht="19.5" customHeight="1" x14ac:dyDescent="0.2">
      <c r="B11" s="240" t="s">
        <v>279</v>
      </c>
      <c r="C11" s="241"/>
      <c r="D11" s="41" t="s">
        <v>257</v>
      </c>
      <c r="E11" s="246">
        <v>0.8</v>
      </c>
      <c r="F11" s="249" t="s">
        <v>281</v>
      </c>
      <c r="G11" s="166">
        <f>SUM('Outputs Monthly'!E10:G10)</f>
        <v>1940</v>
      </c>
      <c r="H11" s="167">
        <f>SUM('Outputs Monthly'!H10:J10)</f>
        <v>2020</v>
      </c>
      <c r="I11" s="167">
        <v>2171</v>
      </c>
      <c r="J11" s="168">
        <f>SUM('Outputs Monthly'!N10:P10)</f>
        <v>0</v>
      </c>
      <c r="K11" s="169">
        <f>SUM(G11:J11)</f>
        <v>6131</v>
      </c>
      <c r="L11" s="252"/>
      <c r="M11" s="226"/>
      <c r="N11" s="223"/>
      <c r="O11" s="226"/>
      <c r="P11" s="223"/>
      <c r="Q11" s="229"/>
      <c r="R11" s="232"/>
      <c r="S11" s="235"/>
    </row>
    <row r="12" spans="1:19" ht="19.5" customHeight="1" thickBot="1" x14ac:dyDescent="0.25">
      <c r="B12" s="242"/>
      <c r="C12" s="243"/>
      <c r="D12" s="40" t="s">
        <v>272</v>
      </c>
      <c r="E12" s="247"/>
      <c r="F12" s="250"/>
      <c r="G12" s="170">
        <v>1902</v>
      </c>
      <c r="H12" s="171">
        <v>1975</v>
      </c>
      <c r="I12" s="171">
        <v>2116</v>
      </c>
      <c r="J12" s="172"/>
      <c r="K12" s="173">
        <f>SUM(G12:J12)</f>
        <v>5993</v>
      </c>
      <c r="L12" s="253"/>
      <c r="M12" s="227"/>
      <c r="N12" s="224"/>
      <c r="O12" s="227"/>
      <c r="P12" s="224"/>
      <c r="Q12" s="230"/>
      <c r="R12" s="233"/>
      <c r="S12" s="236"/>
    </row>
    <row r="13" spans="1:19" ht="19.5" customHeight="1" thickTop="1" thickBot="1" x14ac:dyDescent="0.25">
      <c r="B13" s="244"/>
      <c r="C13" s="245"/>
      <c r="D13" s="50" t="s">
        <v>259</v>
      </c>
      <c r="E13" s="248"/>
      <c r="F13" s="251"/>
      <c r="G13" s="174">
        <f>IF(G11=0,1,IFERROR(ROUND(G12/G11,4),0))</f>
        <v>0.98040000000000005</v>
      </c>
      <c r="H13" s="175">
        <f t="shared" ref="H13:K13" si="4">IF(H11=0,1,IFERROR(ROUND(H12/H11,4),0))</f>
        <v>0.97770000000000001</v>
      </c>
      <c r="I13" s="175">
        <f t="shared" si="4"/>
        <v>0.97470000000000001</v>
      </c>
      <c r="J13" s="176">
        <f t="shared" si="4"/>
        <v>1</v>
      </c>
      <c r="K13" s="177">
        <f t="shared" si="4"/>
        <v>0.97750000000000004</v>
      </c>
      <c r="L13" s="254"/>
      <c r="M13" s="228"/>
      <c r="N13" s="225"/>
      <c r="O13" s="228"/>
      <c r="P13" s="225"/>
      <c r="Q13" s="231"/>
      <c r="R13" s="234"/>
      <c r="S13" s="237"/>
    </row>
    <row r="14" spans="1:19" customFormat="1" ht="19.5" customHeight="1" x14ac:dyDescent="0.2">
      <c r="B14" s="240" t="s">
        <v>283</v>
      </c>
      <c r="C14" s="241"/>
      <c r="D14" s="41" t="s">
        <v>257</v>
      </c>
      <c r="E14" s="246">
        <v>0.8</v>
      </c>
      <c r="F14" s="249" t="s">
        <v>282</v>
      </c>
      <c r="G14" s="166">
        <v>2527</v>
      </c>
      <c r="H14" s="167">
        <f>SUM('Outputs Monthly'!H11:J11)</f>
        <v>2709</v>
      </c>
      <c r="I14" s="167">
        <v>2809</v>
      </c>
      <c r="J14" s="168">
        <f>SUM('Outputs Monthly'!N11:P11)</f>
        <v>0</v>
      </c>
      <c r="K14" s="169">
        <f>SUM(G14:J14)</f>
        <v>8045</v>
      </c>
      <c r="L14" s="252"/>
      <c r="M14" s="226"/>
      <c r="N14" s="223"/>
      <c r="O14" s="226"/>
      <c r="P14" s="223"/>
      <c r="Q14" s="229"/>
      <c r="R14" s="232"/>
      <c r="S14" s="235"/>
    </row>
    <row r="15" spans="1:19" customFormat="1" ht="19.5" customHeight="1" thickBot="1" x14ac:dyDescent="0.25">
      <c r="B15" s="242"/>
      <c r="C15" s="243"/>
      <c r="D15" s="40" t="s">
        <v>286</v>
      </c>
      <c r="E15" s="247"/>
      <c r="F15" s="250"/>
      <c r="G15" s="170">
        <v>2490</v>
      </c>
      <c r="H15" s="171">
        <v>2651</v>
      </c>
      <c r="I15" s="171">
        <v>2679</v>
      </c>
      <c r="J15" s="172"/>
      <c r="K15" s="173">
        <f>SUM(G15:J15)</f>
        <v>7820</v>
      </c>
      <c r="L15" s="253"/>
      <c r="M15" s="227"/>
      <c r="N15" s="224"/>
      <c r="O15" s="227"/>
      <c r="P15" s="224"/>
      <c r="Q15" s="230"/>
      <c r="R15" s="233"/>
      <c r="S15" s="236"/>
    </row>
    <row r="16" spans="1:19" customFormat="1" ht="19.5" customHeight="1" thickTop="1" thickBot="1" x14ac:dyDescent="0.25">
      <c r="B16" s="244"/>
      <c r="C16" s="245"/>
      <c r="D16" s="50" t="s">
        <v>259</v>
      </c>
      <c r="E16" s="248"/>
      <c r="F16" s="251"/>
      <c r="G16" s="174">
        <f>IF(G14=0,1,IFERROR(ROUND(G15/G14,4),0))</f>
        <v>0.98540000000000005</v>
      </c>
      <c r="H16" s="175">
        <f t="shared" ref="H16" si="5">IF(H14=0,1,IFERROR(ROUND(H15/H14,4),0))</f>
        <v>0.97860000000000003</v>
      </c>
      <c r="I16" s="175">
        <f t="shared" ref="I16" si="6">IF(I14=0,1,IFERROR(ROUND(I15/I14,4),0))</f>
        <v>0.95369999999999999</v>
      </c>
      <c r="J16" s="176">
        <f t="shared" ref="J16" si="7">IF(J14=0,1,IFERROR(ROUND(J15/J14,4),0))</f>
        <v>1</v>
      </c>
      <c r="K16" s="177">
        <f t="shared" ref="K16" si="8">IF(K14=0,1,IFERROR(ROUND(K15/K14,4),0))</f>
        <v>0.97199999999999998</v>
      </c>
      <c r="L16" s="254"/>
      <c r="M16" s="228"/>
      <c r="N16" s="225"/>
      <c r="O16" s="228"/>
      <c r="P16" s="225"/>
      <c r="Q16" s="231"/>
      <c r="R16" s="234"/>
      <c r="S16" s="237"/>
    </row>
    <row r="17" spans="2:19" customFormat="1" ht="19.5" customHeight="1" x14ac:dyDescent="0.2">
      <c r="B17" s="240" t="s">
        <v>268</v>
      </c>
      <c r="C17" s="241"/>
      <c r="D17" s="41" t="s">
        <v>264</v>
      </c>
      <c r="E17" s="246">
        <v>0.8</v>
      </c>
      <c r="F17" s="249" t="s">
        <v>281</v>
      </c>
      <c r="G17" s="166">
        <v>364</v>
      </c>
      <c r="H17" s="167">
        <f>SUM('Outputs Monthly'!H12:J12)</f>
        <v>296</v>
      </c>
      <c r="I17" s="167">
        <v>377</v>
      </c>
      <c r="J17" s="168">
        <f>SUM('Outputs Monthly'!N12:P12)</f>
        <v>0</v>
      </c>
      <c r="K17" s="169">
        <f>SUM(G17:J17)</f>
        <v>1037</v>
      </c>
      <c r="L17" s="252"/>
      <c r="M17" s="226"/>
      <c r="N17" s="223"/>
      <c r="O17" s="226"/>
      <c r="P17" s="223"/>
      <c r="Q17" s="229"/>
      <c r="R17" s="232"/>
      <c r="S17" s="235"/>
    </row>
    <row r="18" spans="2:19" customFormat="1" ht="19.5" customHeight="1" thickBot="1" x14ac:dyDescent="0.25">
      <c r="B18" s="242"/>
      <c r="C18" s="243"/>
      <c r="D18" s="40" t="s">
        <v>272</v>
      </c>
      <c r="E18" s="247"/>
      <c r="F18" s="250"/>
      <c r="G18" s="170">
        <v>341</v>
      </c>
      <c r="H18" s="171">
        <v>294</v>
      </c>
      <c r="I18" s="171">
        <v>371</v>
      </c>
      <c r="J18" s="172"/>
      <c r="K18" s="173">
        <f>SUM(G18:J18)</f>
        <v>1006</v>
      </c>
      <c r="L18" s="253"/>
      <c r="M18" s="227"/>
      <c r="N18" s="224"/>
      <c r="O18" s="227"/>
      <c r="P18" s="224"/>
      <c r="Q18" s="230"/>
      <c r="R18" s="233"/>
      <c r="S18" s="236"/>
    </row>
    <row r="19" spans="2:19" customFormat="1" ht="19.5" customHeight="1" thickTop="1" thickBot="1" x14ac:dyDescent="0.25">
      <c r="B19" s="244"/>
      <c r="C19" s="245"/>
      <c r="D19" s="50" t="s">
        <v>259</v>
      </c>
      <c r="E19" s="248"/>
      <c r="F19" s="251"/>
      <c r="G19" s="174">
        <f>IF(G17=0,1,IFERROR(ROUND(G18/G17,4),0))</f>
        <v>0.93679999999999997</v>
      </c>
      <c r="H19" s="175">
        <f t="shared" ref="H19" si="9">IF(H17=0,1,IFERROR(ROUND(H18/H17,4),0))</f>
        <v>0.99319999999999997</v>
      </c>
      <c r="I19" s="175">
        <f t="shared" ref="I19" si="10">IF(I17=0,1,IFERROR(ROUND(I18/I17,4),0))</f>
        <v>0.98409999999999997</v>
      </c>
      <c r="J19" s="176">
        <f t="shared" ref="J19" si="11">IF(J17=0,1,IFERROR(ROUND(J18/J17,4),0))</f>
        <v>1</v>
      </c>
      <c r="K19" s="177">
        <f t="shared" ref="K19" si="12">IF(K17=0,1,IFERROR(ROUND(K18/K17,4),0))</f>
        <v>0.97009999999999996</v>
      </c>
      <c r="L19" s="254"/>
      <c r="M19" s="228"/>
      <c r="N19" s="225"/>
      <c r="O19" s="228"/>
      <c r="P19" s="225"/>
      <c r="Q19" s="231"/>
      <c r="R19" s="234"/>
      <c r="S19" s="237"/>
    </row>
    <row r="20" spans="2:19" customFormat="1" ht="19.5" customHeight="1" x14ac:dyDescent="0.2">
      <c r="B20" s="240" t="s">
        <v>284</v>
      </c>
      <c r="C20" s="241"/>
      <c r="D20" s="41" t="s">
        <v>285</v>
      </c>
      <c r="E20" s="246">
        <v>0.8</v>
      </c>
      <c r="F20" s="249" t="s">
        <v>282</v>
      </c>
      <c r="G20" s="166">
        <v>2170</v>
      </c>
      <c r="H20" s="167">
        <f>SUM('Outputs Monthly'!H13:J13)</f>
        <v>2349</v>
      </c>
      <c r="I20" s="167">
        <v>2699</v>
      </c>
      <c r="J20" s="168">
        <f>SUM('Outputs Monthly'!N13:P13)</f>
        <v>0</v>
      </c>
      <c r="K20" s="169">
        <f>SUM(G20:J20)</f>
        <v>7218</v>
      </c>
      <c r="L20" s="252"/>
      <c r="M20" s="226"/>
      <c r="N20" s="223"/>
      <c r="O20" s="226"/>
      <c r="P20" s="223"/>
      <c r="Q20" s="229"/>
      <c r="R20" s="232"/>
      <c r="S20" s="235"/>
    </row>
    <row r="21" spans="2:19" customFormat="1" ht="19.5" customHeight="1" thickBot="1" x14ac:dyDescent="0.25">
      <c r="B21" s="242"/>
      <c r="C21" s="243"/>
      <c r="D21" s="40" t="s">
        <v>286</v>
      </c>
      <c r="E21" s="247"/>
      <c r="F21" s="250"/>
      <c r="G21" s="170">
        <v>2142</v>
      </c>
      <c r="H21" s="171">
        <v>2301</v>
      </c>
      <c r="I21" s="171">
        <v>2535</v>
      </c>
      <c r="J21" s="172"/>
      <c r="K21" s="173">
        <f>SUM(G21:J21)</f>
        <v>6978</v>
      </c>
      <c r="L21" s="253"/>
      <c r="M21" s="227"/>
      <c r="N21" s="224"/>
      <c r="O21" s="227"/>
      <c r="P21" s="224"/>
      <c r="Q21" s="230"/>
      <c r="R21" s="233"/>
      <c r="S21" s="236"/>
    </row>
    <row r="22" spans="2:19" customFormat="1" ht="19.5" customHeight="1" thickTop="1" thickBot="1" x14ac:dyDescent="0.25">
      <c r="B22" s="244"/>
      <c r="C22" s="245"/>
      <c r="D22" s="50" t="s">
        <v>259</v>
      </c>
      <c r="E22" s="248"/>
      <c r="F22" s="251"/>
      <c r="G22" s="174">
        <f>IF(G20=0,1,IFERROR(ROUND(G21/G20,4),0))</f>
        <v>0.98709999999999998</v>
      </c>
      <c r="H22" s="175">
        <f t="shared" ref="H22" si="13">IF(H20=0,1,IFERROR(ROUND(H21/H20,4),0))</f>
        <v>0.97960000000000003</v>
      </c>
      <c r="I22" s="175">
        <f t="shared" ref="I22" si="14">IF(I20=0,1,IFERROR(ROUND(I21/I20,4),0))</f>
        <v>0.93920000000000003</v>
      </c>
      <c r="J22" s="176">
        <f t="shared" ref="J22" si="15">IF(J20=0,1,IFERROR(ROUND(J21/J20,4),0))</f>
        <v>1</v>
      </c>
      <c r="K22" s="177">
        <f t="shared" ref="K22" si="16">IF(K20=0,1,IFERROR(ROUND(K21/K20,4),0))</f>
        <v>0.9667</v>
      </c>
      <c r="L22" s="254"/>
      <c r="M22" s="228"/>
      <c r="N22" s="225"/>
      <c r="O22" s="228"/>
      <c r="P22" s="225"/>
      <c r="Q22" s="231"/>
      <c r="R22" s="234"/>
      <c r="S22" s="237"/>
    </row>
    <row r="23" spans="2:19" customFormat="1" ht="19.5" customHeight="1" x14ac:dyDescent="0.2">
      <c r="B23" s="240" t="s">
        <v>287</v>
      </c>
      <c r="C23" s="241"/>
      <c r="D23" s="41" t="s">
        <v>265</v>
      </c>
      <c r="E23" s="246">
        <v>0.8</v>
      </c>
      <c r="F23" s="249" t="s">
        <v>281</v>
      </c>
      <c r="G23" s="166">
        <f>SUM('Outputs Monthly'!E14:G14)</f>
        <v>853</v>
      </c>
      <c r="H23" s="167">
        <f>SUM('Outputs Monthly'!H14:J14)</f>
        <v>970</v>
      </c>
      <c r="I23" s="167">
        <v>1142</v>
      </c>
      <c r="J23" s="168">
        <f>SUM('Outputs Monthly'!N14:P14)</f>
        <v>0</v>
      </c>
      <c r="K23" s="169">
        <f>SUM(G23:J23)</f>
        <v>2965</v>
      </c>
      <c r="L23" s="252"/>
      <c r="M23" s="226"/>
      <c r="N23" s="223"/>
      <c r="O23" s="226"/>
      <c r="P23" s="223"/>
      <c r="Q23" s="229"/>
      <c r="R23" s="232"/>
      <c r="S23" s="235"/>
    </row>
    <row r="24" spans="2:19" customFormat="1" ht="19.5" customHeight="1" thickBot="1" x14ac:dyDescent="0.25">
      <c r="B24" s="242"/>
      <c r="C24" s="243"/>
      <c r="D24" s="40" t="s">
        <v>272</v>
      </c>
      <c r="E24" s="247"/>
      <c r="F24" s="250"/>
      <c r="G24" s="170">
        <v>833</v>
      </c>
      <c r="H24" s="171">
        <v>954</v>
      </c>
      <c r="I24" s="171">
        <v>1108</v>
      </c>
      <c r="J24" s="172"/>
      <c r="K24" s="173">
        <f>SUM(G24:J24)</f>
        <v>2895</v>
      </c>
      <c r="L24" s="253"/>
      <c r="M24" s="227"/>
      <c r="N24" s="224"/>
      <c r="O24" s="227"/>
      <c r="P24" s="224"/>
      <c r="Q24" s="230"/>
      <c r="R24" s="233"/>
      <c r="S24" s="236"/>
    </row>
    <row r="25" spans="2:19" customFormat="1" ht="19.5" customHeight="1" thickTop="1" thickBot="1" x14ac:dyDescent="0.25">
      <c r="B25" s="244"/>
      <c r="C25" s="245"/>
      <c r="D25" s="50" t="s">
        <v>259</v>
      </c>
      <c r="E25" s="248"/>
      <c r="F25" s="251"/>
      <c r="G25" s="174">
        <f>IF(G23=0,1,IFERROR(ROUND(G24/G23,4),0))</f>
        <v>0.97660000000000002</v>
      </c>
      <c r="H25" s="175">
        <f t="shared" ref="H25:I25" si="17">IF(H23=0,1,IFERROR(ROUND(H24/H23,4),0))</f>
        <v>0.98350000000000004</v>
      </c>
      <c r="I25" s="175">
        <f t="shared" si="17"/>
        <v>0.97019999999999995</v>
      </c>
      <c r="J25" s="176">
        <f t="shared" ref="J25" si="18">IF(J23=0,1,IFERROR(ROUND(J24/J23,4),0))</f>
        <v>1</v>
      </c>
      <c r="K25" s="177">
        <f t="shared" ref="K25" si="19">IF(K23=0,1,IFERROR(ROUND(K24/K23,4),0))</f>
        <v>0.97640000000000005</v>
      </c>
      <c r="L25" s="254"/>
      <c r="M25" s="228"/>
      <c r="N25" s="225"/>
      <c r="O25" s="228"/>
      <c r="P25" s="225"/>
      <c r="Q25" s="231"/>
      <c r="R25" s="234"/>
      <c r="S25" s="237"/>
    </row>
    <row r="26" spans="2:19" customFormat="1" ht="19.5" customHeight="1" x14ac:dyDescent="0.2">
      <c r="B26" s="240" t="s">
        <v>288</v>
      </c>
      <c r="C26" s="241"/>
      <c r="D26" s="41" t="s">
        <v>265</v>
      </c>
      <c r="E26" s="246">
        <v>0.8</v>
      </c>
      <c r="F26" s="249" t="s">
        <v>281</v>
      </c>
      <c r="G26" s="166">
        <f>SUM('Outputs Monthly'!E15:G15)</f>
        <v>2595</v>
      </c>
      <c r="H26" s="167">
        <f>SUM('Outputs Monthly'!H15:J15)</f>
        <v>2867</v>
      </c>
      <c r="I26" s="167">
        <v>2445</v>
      </c>
      <c r="J26" s="168">
        <f>SUM('Outputs Monthly'!N15:P15)</f>
        <v>0</v>
      </c>
      <c r="K26" s="169">
        <f>SUM(G26:J26)</f>
        <v>7907</v>
      </c>
      <c r="L26" s="252"/>
      <c r="M26" s="226"/>
      <c r="N26" s="223"/>
      <c r="O26" s="226"/>
      <c r="P26" s="223"/>
      <c r="Q26" s="229"/>
      <c r="R26" s="232"/>
      <c r="S26" s="235"/>
    </row>
    <row r="27" spans="2:19" customFormat="1" ht="19.5" customHeight="1" thickBot="1" x14ac:dyDescent="0.25">
      <c r="B27" s="242"/>
      <c r="C27" s="243"/>
      <c r="D27" s="40" t="s">
        <v>272</v>
      </c>
      <c r="E27" s="247"/>
      <c r="F27" s="250"/>
      <c r="G27" s="170">
        <v>2485</v>
      </c>
      <c r="H27" s="171">
        <v>2560</v>
      </c>
      <c r="I27" s="171">
        <v>2300</v>
      </c>
      <c r="J27" s="172"/>
      <c r="K27" s="173">
        <f>SUM(G27:J27)</f>
        <v>7345</v>
      </c>
      <c r="L27" s="253"/>
      <c r="M27" s="227"/>
      <c r="N27" s="224"/>
      <c r="O27" s="227"/>
      <c r="P27" s="224"/>
      <c r="Q27" s="230"/>
      <c r="R27" s="233"/>
      <c r="S27" s="236"/>
    </row>
    <row r="28" spans="2:19" customFormat="1" ht="19.5" customHeight="1" thickTop="1" thickBot="1" x14ac:dyDescent="0.25">
      <c r="B28" s="244"/>
      <c r="C28" s="245"/>
      <c r="D28" s="50" t="s">
        <v>259</v>
      </c>
      <c r="E28" s="248"/>
      <c r="F28" s="251"/>
      <c r="G28" s="174">
        <f>IF(G26=0,1,IFERROR(ROUND(G27/G26,4),0))</f>
        <v>0.95760000000000001</v>
      </c>
      <c r="H28" s="175">
        <f t="shared" ref="H28" si="20">IF(H26=0,1,IFERROR(ROUND(H27/H26,4),0))</f>
        <v>0.89290000000000003</v>
      </c>
      <c r="I28" s="175">
        <f t="shared" ref="I28" si="21">IF(I26=0,1,IFERROR(ROUND(I27/I26,4),0))</f>
        <v>0.94069999999999998</v>
      </c>
      <c r="J28" s="176">
        <f t="shared" ref="J28" si="22">IF(J26=0,1,IFERROR(ROUND(J27/J26,4),0))</f>
        <v>1</v>
      </c>
      <c r="K28" s="177">
        <f t="shared" ref="K28" si="23">IF(K26=0,1,IFERROR(ROUND(K27/K26,4),0))</f>
        <v>0.92889999999999995</v>
      </c>
      <c r="L28" s="254"/>
      <c r="M28" s="228"/>
      <c r="N28" s="225"/>
      <c r="O28" s="228"/>
      <c r="P28" s="225"/>
      <c r="Q28" s="231"/>
      <c r="R28" s="234"/>
      <c r="S28" s="237"/>
    </row>
    <row r="29" spans="2:19" customFormat="1" ht="19.5" customHeight="1" x14ac:dyDescent="0.2">
      <c r="B29" s="240" t="s">
        <v>289</v>
      </c>
      <c r="C29" s="241"/>
      <c r="D29" s="41" t="s">
        <v>265</v>
      </c>
      <c r="E29" s="246">
        <v>0.8</v>
      </c>
      <c r="F29" s="249" t="s">
        <v>281</v>
      </c>
      <c r="G29" s="166">
        <f>SUM('Outputs Monthly'!E16:G16)</f>
        <v>1488</v>
      </c>
      <c r="H29" s="167">
        <f>SUM('Outputs Monthly'!H16:J16)</f>
        <v>1625</v>
      </c>
      <c r="I29" s="167">
        <v>1742</v>
      </c>
      <c r="J29" s="168">
        <f>SUM('Outputs Monthly'!N16:P16)</f>
        <v>0</v>
      </c>
      <c r="K29" s="169">
        <f>SUM(G29:J29)</f>
        <v>4855</v>
      </c>
      <c r="L29" s="252" t="s">
        <v>258</v>
      </c>
      <c r="M29" s="226" t="s">
        <v>342</v>
      </c>
      <c r="N29" s="223" t="s">
        <v>258</v>
      </c>
      <c r="O29" s="226" t="s">
        <v>343</v>
      </c>
      <c r="P29" s="223" t="s">
        <v>258</v>
      </c>
      <c r="Q29" s="229" t="s">
        <v>344</v>
      </c>
      <c r="R29" s="232"/>
      <c r="S29" s="235"/>
    </row>
    <row r="30" spans="2:19" customFormat="1" ht="19.5" customHeight="1" thickBot="1" x14ac:dyDescent="0.25">
      <c r="B30" s="242"/>
      <c r="C30" s="243"/>
      <c r="D30" s="40" t="s">
        <v>272</v>
      </c>
      <c r="E30" s="247"/>
      <c r="F30" s="250"/>
      <c r="G30" s="170">
        <v>1024</v>
      </c>
      <c r="H30" s="171">
        <v>1033</v>
      </c>
      <c r="I30" s="171">
        <v>1338</v>
      </c>
      <c r="J30" s="172"/>
      <c r="K30" s="173">
        <f>SUM(G30:J30)</f>
        <v>3395</v>
      </c>
      <c r="L30" s="253"/>
      <c r="M30" s="227"/>
      <c r="N30" s="224"/>
      <c r="O30" s="227"/>
      <c r="P30" s="224"/>
      <c r="Q30" s="230"/>
      <c r="R30" s="233"/>
      <c r="S30" s="236"/>
    </row>
    <row r="31" spans="2:19" customFormat="1" ht="19.5" customHeight="1" thickTop="1" thickBot="1" x14ac:dyDescent="0.25">
      <c r="B31" s="244"/>
      <c r="C31" s="245"/>
      <c r="D31" s="50" t="s">
        <v>259</v>
      </c>
      <c r="E31" s="248"/>
      <c r="F31" s="251"/>
      <c r="G31" s="174">
        <f>IF(G29=0,1,IFERROR(ROUND(G30/G29,4),0))</f>
        <v>0.68820000000000003</v>
      </c>
      <c r="H31" s="175">
        <f t="shared" ref="H31" si="24">IF(H29=0,1,IFERROR(ROUND(H30/H29,4),0))</f>
        <v>0.63570000000000004</v>
      </c>
      <c r="I31" s="175">
        <f t="shared" ref="I31" si="25">IF(I29=0,1,IFERROR(ROUND(I30/I29,4),0))</f>
        <v>0.7681</v>
      </c>
      <c r="J31" s="176">
        <f t="shared" ref="J31" si="26">IF(J29=0,1,IFERROR(ROUND(J30/J29,4),0))</f>
        <v>1</v>
      </c>
      <c r="K31" s="177">
        <f t="shared" ref="K31" si="27">IF(K29=0,1,IFERROR(ROUND(K30/K29,4),0))</f>
        <v>0.69930000000000003</v>
      </c>
      <c r="L31" s="254"/>
      <c r="M31" s="228"/>
      <c r="N31" s="225"/>
      <c r="O31" s="228"/>
      <c r="P31" s="225"/>
      <c r="Q31" s="231"/>
      <c r="R31" s="234"/>
      <c r="S31" s="237"/>
    </row>
    <row r="32" spans="2:19" customFormat="1" ht="19.5" customHeight="1" x14ac:dyDescent="0.2">
      <c r="B32" s="240" t="s">
        <v>290</v>
      </c>
      <c r="C32" s="241"/>
      <c r="D32" s="41" t="s">
        <v>265</v>
      </c>
      <c r="E32" s="246">
        <v>0.8</v>
      </c>
      <c r="F32" s="249" t="s">
        <v>282</v>
      </c>
      <c r="G32" s="166">
        <v>1592</v>
      </c>
      <c r="H32" s="167">
        <f>SUM('Outputs Monthly'!H17:J17)</f>
        <v>1521</v>
      </c>
      <c r="I32" s="167">
        <v>1754</v>
      </c>
      <c r="J32" s="168">
        <f>SUM('Outputs Monthly'!N17:P17)</f>
        <v>0</v>
      </c>
      <c r="K32" s="169">
        <f>SUM(G32:J32)</f>
        <v>4867</v>
      </c>
      <c r="L32" s="252"/>
      <c r="M32" s="226"/>
      <c r="N32" s="223"/>
      <c r="O32" s="226"/>
      <c r="P32" s="223"/>
      <c r="Q32" s="229"/>
      <c r="R32" s="232"/>
      <c r="S32" s="235"/>
    </row>
    <row r="33" spans="1:19" customFormat="1" ht="19.5" customHeight="1" thickBot="1" x14ac:dyDescent="0.25">
      <c r="B33" s="242"/>
      <c r="C33" s="243"/>
      <c r="D33" s="40" t="s">
        <v>286</v>
      </c>
      <c r="E33" s="247"/>
      <c r="F33" s="250"/>
      <c r="G33" s="170">
        <v>1588</v>
      </c>
      <c r="H33" s="171">
        <v>1518</v>
      </c>
      <c r="I33" s="171">
        <v>1736</v>
      </c>
      <c r="J33" s="172"/>
      <c r="K33" s="173">
        <f>SUM(G33:J33)</f>
        <v>4842</v>
      </c>
      <c r="L33" s="253"/>
      <c r="M33" s="227"/>
      <c r="N33" s="224"/>
      <c r="O33" s="227"/>
      <c r="P33" s="224"/>
      <c r="Q33" s="230"/>
      <c r="R33" s="233"/>
      <c r="S33" s="236"/>
    </row>
    <row r="34" spans="1:19" customFormat="1" ht="19.5" customHeight="1" thickTop="1" thickBot="1" x14ac:dyDescent="0.25">
      <c r="B34" s="244"/>
      <c r="C34" s="245"/>
      <c r="D34" s="50" t="s">
        <v>259</v>
      </c>
      <c r="E34" s="248"/>
      <c r="F34" s="251"/>
      <c r="G34" s="174">
        <f>IF(G32=0,1,IFERROR(ROUND(G33/G32,4),0))</f>
        <v>0.99750000000000005</v>
      </c>
      <c r="H34" s="175">
        <f t="shared" ref="H34" si="28">IF(H32=0,1,IFERROR(ROUND(H33/H32,4),0))</f>
        <v>0.998</v>
      </c>
      <c r="I34" s="175">
        <f t="shared" ref="I34" si="29">IF(I32=0,1,IFERROR(ROUND(I33/I32,4),0))</f>
        <v>0.98970000000000002</v>
      </c>
      <c r="J34" s="176">
        <f t="shared" ref="J34" si="30">IF(J32=0,1,IFERROR(ROUND(J33/J32,4),0))</f>
        <v>1</v>
      </c>
      <c r="K34" s="177">
        <f t="shared" ref="K34" si="31">IF(K32=0,1,IFERROR(ROUND(K33/K32,4),0))</f>
        <v>0.99490000000000001</v>
      </c>
      <c r="L34" s="254"/>
      <c r="M34" s="228"/>
      <c r="N34" s="225"/>
      <c r="O34" s="228"/>
      <c r="P34" s="225"/>
      <c r="Q34" s="231"/>
      <c r="R34" s="234"/>
      <c r="S34" s="237"/>
    </row>
    <row r="35" spans="1:19" customFormat="1" ht="19.5" customHeight="1" x14ac:dyDescent="0.2">
      <c r="B35" s="240" t="s">
        <v>291</v>
      </c>
      <c r="C35" s="241"/>
      <c r="D35" s="41" t="s">
        <v>265</v>
      </c>
      <c r="E35" s="246">
        <v>0.8</v>
      </c>
      <c r="F35" s="249" t="s">
        <v>281</v>
      </c>
      <c r="G35" s="166">
        <v>97</v>
      </c>
      <c r="H35" s="167">
        <f>SUM('Outputs Monthly'!H18:J18)</f>
        <v>121</v>
      </c>
      <c r="I35" s="167">
        <v>95</v>
      </c>
      <c r="J35" s="168">
        <f>SUM('Outputs Monthly'!N18:P18)</f>
        <v>0</v>
      </c>
      <c r="K35" s="169">
        <f>SUM(G35:J35)</f>
        <v>313</v>
      </c>
      <c r="L35" s="252"/>
      <c r="M35" s="226"/>
      <c r="N35" s="223"/>
      <c r="O35" s="226"/>
      <c r="P35" s="223"/>
      <c r="Q35" s="229"/>
      <c r="R35" s="232"/>
      <c r="S35" s="235"/>
    </row>
    <row r="36" spans="1:19" customFormat="1" ht="19.5" customHeight="1" thickBot="1" x14ac:dyDescent="0.25">
      <c r="B36" s="242"/>
      <c r="C36" s="243"/>
      <c r="D36" s="40" t="s">
        <v>272</v>
      </c>
      <c r="E36" s="247"/>
      <c r="F36" s="250"/>
      <c r="G36" s="170">
        <v>97</v>
      </c>
      <c r="H36" s="171">
        <v>121</v>
      </c>
      <c r="I36" s="171">
        <v>95</v>
      </c>
      <c r="J36" s="172"/>
      <c r="K36" s="173">
        <f>SUM(G36:J36)</f>
        <v>313</v>
      </c>
      <c r="L36" s="253"/>
      <c r="M36" s="227"/>
      <c r="N36" s="224"/>
      <c r="O36" s="227"/>
      <c r="P36" s="224"/>
      <c r="Q36" s="230"/>
      <c r="R36" s="233"/>
      <c r="S36" s="236"/>
    </row>
    <row r="37" spans="1:19" customFormat="1" ht="15.75" customHeight="1" thickTop="1" thickBot="1" x14ac:dyDescent="0.25">
      <c r="B37" s="244"/>
      <c r="C37" s="245"/>
      <c r="D37" s="50" t="s">
        <v>259</v>
      </c>
      <c r="E37" s="248"/>
      <c r="F37" s="251"/>
      <c r="G37" s="174">
        <f>IF(G35=0,1,IFERROR(ROUND(G36/G35,4),0))</f>
        <v>1</v>
      </c>
      <c r="H37" s="175">
        <f t="shared" ref="H37" si="32">IF(H35=0,1,IFERROR(ROUND(H36/H35,4),0))</f>
        <v>1</v>
      </c>
      <c r="I37" s="175">
        <f t="shared" ref="I37" si="33">IF(I35=0,1,IFERROR(ROUND(I36/I35,4),0))</f>
        <v>1</v>
      </c>
      <c r="J37" s="176">
        <f t="shared" ref="J37" si="34">IF(J35=0,1,IFERROR(ROUND(J36/J35,4),0))</f>
        <v>1</v>
      </c>
      <c r="K37" s="177">
        <f t="shared" ref="K37" si="35">IF(K35=0,1,IFERROR(ROUND(K36/K35,4),0))</f>
        <v>1</v>
      </c>
      <c r="L37" s="254"/>
      <c r="M37" s="228"/>
      <c r="N37" s="225"/>
      <c r="O37" s="228"/>
      <c r="P37" s="225"/>
      <c r="Q37" s="231"/>
      <c r="R37" s="234"/>
      <c r="S37" s="237"/>
    </row>
    <row r="38" spans="1:19" customFormat="1" ht="19.5" customHeight="1" x14ac:dyDescent="0.2">
      <c r="B38" s="240" t="s">
        <v>292</v>
      </c>
      <c r="C38" s="241"/>
      <c r="D38" s="41" t="s">
        <v>285</v>
      </c>
      <c r="E38" s="246">
        <v>0.8</v>
      </c>
      <c r="F38" s="249" t="s">
        <v>293</v>
      </c>
      <c r="G38" s="166">
        <v>9078</v>
      </c>
      <c r="H38" s="167">
        <f>SUM('Outputs Monthly'!H19:J19)</f>
        <v>11311</v>
      </c>
      <c r="I38" s="167">
        <v>11293</v>
      </c>
      <c r="J38" s="168">
        <f>SUM('Outputs Monthly'!N19:P19)</f>
        <v>0</v>
      </c>
      <c r="K38" s="169">
        <f>SUM(G38:J38)</f>
        <v>31682</v>
      </c>
      <c r="L38" s="252"/>
      <c r="M38" s="226"/>
      <c r="N38" s="223"/>
      <c r="O38" s="226"/>
      <c r="P38" s="223"/>
      <c r="Q38" s="229"/>
      <c r="R38" s="232"/>
      <c r="S38" s="235"/>
    </row>
    <row r="39" spans="1:19" customFormat="1" ht="19.5" customHeight="1" thickBot="1" x14ac:dyDescent="0.25">
      <c r="B39" s="242"/>
      <c r="C39" s="243"/>
      <c r="D39" s="40" t="s">
        <v>294</v>
      </c>
      <c r="E39" s="247"/>
      <c r="F39" s="250"/>
      <c r="G39" s="170">
        <v>8943</v>
      </c>
      <c r="H39" s="171">
        <v>11283</v>
      </c>
      <c r="I39" s="171">
        <v>10859</v>
      </c>
      <c r="J39" s="172"/>
      <c r="K39" s="173">
        <f>SUM(G39:J39)</f>
        <v>31085</v>
      </c>
      <c r="L39" s="253"/>
      <c r="M39" s="227"/>
      <c r="N39" s="224"/>
      <c r="O39" s="227"/>
      <c r="P39" s="224"/>
      <c r="Q39" s="230"/>
      <c r="R39" s="233"/>
      <c r="S39" s="236"/>
    </row>
    <row r="40" spans="1:19" customFormat="1" ht="19.5" customHeight="1" thickTop="1" thickBot="1" x14ac:dyDescent="0.25">
      <c r="B40" s="244"/>
      <c r="C40" s="245"/>
      <c r="D40" s="50" t="s">
        <v>259</v>
      </c>
      <c r="E40" s="248"/>
      <c r="F40" s="251"/>
      <c r="G40" s="174">
        <f>IF(G38=0,1,IFERROR(ROUND(G39/G38,4),0))</f>
        <v>0.98509999999999998</v>
      </c>
      <c r="H40" s="175">
        <f t="shared" ref="H40" si="36">IF(H38=0,1,IFERROR(ROUND(H39/H38,4),0))</f>
        <v>0.99750000000000005</v>
      </c>
      <c r="I40" s="175">
        <f t="shared" ref="I40" si="37">IF(I38=0,1,IFERROR(ROUND(I39/I38,4),0))</f>
        <v>0.96160000000000001</v>
      </c>
      <c r="J40" s="176">
        <f t="shared" ref="J40" si="38">IF(J38=0,1,IFERROR(ROUND(J39/J38,4),0))</f>
        <v>1</v>
      </c>
      <c r="K40" s="177">
        <f t="shared" ref="K40" si="39">IF(K38=0,1,IFERROR(ROUND(K39/K38,4),0))</f>
        <v>0.98119999999999996</v>
      </c>
      <c r="L40" s="254"/>
      <c r="M40" s="228"/>
      <c r="N40" s="225"/>
      <c r="O40" s="228"/>
      <c r="P40" s="225"/>
      <c r="Q40" s="231"/>
      <c r="R40" s="238"/>
      <c r="S40" s="239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64" t="s">
        <v>295</v>
      </c>
      <c r="B43" s="264"/>
      <c r="C43" s="264"/>
      <c r="D43" s="264"/>
      <c r="E43" s="25" t="s">
        <v>296</v>
      </c>
      <c r="F43" s="5"/>
      <c r="G43" s="5"/>
      <c r="H43" s="5"/>
      <c r="I43" s="5"/>
      <c r="J43" s="5"/>
      <c r="K43" s="5"/>
      <c r="L43" s="24" t="s">
        <v>280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65" t="s">
        <v>255</v>
      </c>
      <c r="F44" s="267" t="s">
        <v>273</v>
      </c>
      <c r="G44" s="51" t="str">
        <f>TEXT(DATE(LEFT(RIGHT($A$2,9),4),10,1),"m/d/yy")&amp;" - "&amp;TEXT(DATE(LEFT(RIGHT($A$2,9),4),12,31),"m/d/yy")</f>
        <v>10/1/18 - 12/31/18</v>
      </c>
      <c r="H44" s="52" t="str">
        <f>TEXT(DATE(RIGHT($A$2,4),1,1),"m/d/yy")&amp;" - "&amp;TEXT(DATE(RIGHT($A$2,4),3,31),"m/d/yy")</f>
        <v>1/1/19 - 3/31/19</v>
      </c>
      <c r="I44" s="52" t="str">
        <f>TEXT(DATE(RIGHT($A$2,4),4,1),"m/d/yy")&amp;" - "&amp;TEXT(DATE(RIGHT($A$2,4),6,30),"m/d/yy")</f>
        <v>4/1/19 - 6/30/19</v>
      </c>
      <c r="J44" s="53" t="str">
        <f>TEXT(DATE(RIGHT($A$2,4),7,1),"m/d/yy")&amp;" - "&amp;TEXT(DATE(RIGHT($A$2,4),9,30),"m/d/yy")</f>
        <v>7/1/19 - 9/30/19</v>
      </c>
      <c r="K44" s="262" t="s">
        <v>278</v>
      </c>
      <c r="L44" s="255" t="str">
        <f t="shared" ref="L44:M44" si="40">TEXT(DATE(LEFT(RIGHT($A$2,9),4),10,1),"m/d/yy")&amp;" - "&amp;TEXT(DATE(LEFT(RIGHT($A$2,9),4),12,31),"m/d/yy")</f>
        <v>10/1/18 - 12/31/18</v>
      </c>
      <c r="M44" s="256" t="str">
        <f t="shared" si="40"/>
        <v>10/1/18 - 12/31/18</v>
      </c>
      <c r="N44" s="255" t="str">
        <f t="shared" ref="N44:O44" si="41">TEXT(DATE(RIGHT($A$2,4),1,1),"m/d/yy")&amp;" - "&amp;TEXT(DATE(RIGHT($A$2,4),3,31),"m/d/yy")</f>
        <v>1/1/19 - 3/31/19</v>
      </c>
      <c r="O44" s="256" t="str">
        <f t="shared" si="41"/>
        <v>1/1/19 - 3/31/19</v>
      </c>
      <c r="P44" s="255" t="str">
        <f t="shared" ref="P44:Q44" si="42">TEXT(DATE(RIGHT($A$2,4),4,1),"m/d/yy")&amp;" - "&amp;TEXT(DATE(RIGHT($A$2,4),6,30),"m/d/yy")</f>
        <v>4/1/19 - 6/30/19</v>
      </c>
      <c r="Q44" s="257" t="str">
        <f t="shared" si="42"/>
        <v>4/1/19 - 6/30/19</v>
      </c>
      <c r="R44" s="258" t="str">
        <f t="shared" ref="R44:S44" si="43">TEXT(DATE(RIGHT($A$2,4),7,1),"m/d/yy")&amp;" - "&amp;TEXT(DATE(RIGHT($A$2,4),9,30),"m/d/yy")</f>
        <v>7/1/19 - 9/30/19</v>
      </c>
      <c r="S44" s="259" t="str">
        <f t="shared" si="43"/>
        <v>7/1/19 - 9/30/19</v>
      </c>
    </row>
    <row r="45" spans="1:19" ht="15.75" customHeight="1" thickBot="1" x14ac:dyDescent="0.25">
      <c r="B45" s="28"/>
      <c r="C45" s="260"/>
      <c r="D45" s="261"/>
      <c r="E45" s="266"/>
      <c r="F45" s="268"/>
      <c r="G45" s="46" t="s">
        <v>274</v>
      </c>
      <c r="H45" s="47" t="s">
        <v>275</v>
      </c>
      <c r="I45" s="47" t="s">
        <v>276</v>
      </c>
      <c r="J45" s="48" t="s">
        <v>277</v>
      </c>
      <c r="K45" s="263"/>
      <c r="L45" s="44" t="s">
        <v>256</v>
      </c>
      <c r="M45" s="45" t="s">
        <v>266</v>
      </c>
      <c r="N45" s="44" t="s">
        <v>256</v>
      </c>
      <c r="O45" s="45" t="s">
        <v>266</v>
      </c>
      <c r="P45" s="44" t="s">
        <v>256</v>
      </c>
      <c r="Q45" s="88" t="s">
        <v>266</v>
      </c>
      <c r="R45" s="89" t="s">
        <v>256</v>
      </c>
      <c r="S45" s="90" t="s">
        <v>266</v>
      </c>
    </row>
    <row r="46" spans="1:19" x14ac:dyDescent="0.2">
      <c r="B46" s="240" t="s">
        <v>279</v>
      </c>
      <c r="C46" s="241"/>
      <c r="D46" s="41" t="s">
        <v>267</v>
      </c>
      <c r="E46" s="246">
        <v>0.8</v>
      </c>
      <c r="F46" s="249" t="s">
        <v>282</v>
      </c>
      <c r="G46" s="62">
        <v>89106</v>
      </c>
      <c r="H46" s="63">
        <v>94697</v>
      </c>
      <c r="I46" s="63">
        <v>92888</v>
      </c>
      <c r="J46" s="64"/>
      <c r="K46" s="49">
        <f>SUM(G46:J46)</f>
        <v>276691</v>
      </c>
      <c r="L46" s="252"/>
      <c r="M46" s="226"/>
      <c r="N46" s="223"/>
      <c r="O46" s="226"/>
      <c r="P46" s="223"/>
      <c r="Q46" s="229"/>
      <c r="R46" s="232"/>
      <c r="S46" s="235"/>
    </row>
    <row r="47" spans="1:19" ht="16.5" thickBot="1" x14ac:dyDescent="0.25">
      <c r="B47" s="242"/>
      <c r="C47" s="243"/>
      <c r="D47" s="40" t="s">
        <v>286</v>
      </c>
      <c r="E47" s="247"/>
      <c r="F47" s="250"/>
      <c r="G47" s="59">
        <v>88594</v>
      </c>
      <c r="H47" s="60">
        <v>94129</v>
      </c>
      <c r="I47" s="60">
        <v>91386</v>
      </c>
      <c r="J47" s="61"/>
      <c r="K47" s="54">
        <f>SUM(G47:J47)</f>
        <v>274109</v>
      </c>
      <c r="L47" s="253"/>
      <c r="M47" s="227"/>
      <c r="N47" s="224"/>
      <c r="O47" s="227"/>
      <c r="P47" s="224"/>
      <c r="Q47" s="230"/>
      <c r="R47" s="233"/>
      <c r="S47" s="236"/>
    </row>
    <row r="48" spans="1:19" ht="17.25" thickTop="1" thickBot="1" x14ac:dyDescent="0.25">
      <c r="B48" s="244"/>
      <c r="C48" s="245"/>
      <c r="D48" s="50" t="s">
        <v>259</v>
      </c>
      <c r="E48" s="248"/>
      <c r="F48" s="251"/>
      <c r="G48" s="55">
        <f>IF(G46=0,1,IFERROR(ROUND(G47/G46,4),0))</f>
        <v>0.99429999999999996</v>
      </c>
      <c r="H48" s="56">
        <f t="shared" ref="H48" si="44">IF(H46=0,1,IFERROR(ROUND(H47/H46,4),0))</f>
        <v>0.99399999999999999</v>
      </c>
      <c r="I48" s="56">
        <f t="shared" ref="I48" si="45">IF(I46=0,1,IFERROR(ROUND(I47/I46,4),0))</f>
        <v>0.98380000000000001</v>
      </c>
      <c r="J48" s="57">
        <f t="shared" ref="J48" si="46">IF(J46=0,1,IFERROR(ROUND(J47/J46,4),0))</f>
        <v>1</v>
      </c>
      <c r="K48" s="58">
        <f t="shared" ref="K48" si="47">IF(K46=0,1,IFERROR(ROUND(K47/K46,4),0))</f>
        <v>0.99070000000000003</v>
      </c>
      <c r="L48" s="254"/>
      <c r="M48" s="228"/>
      <c r="N48" s="225"/>
      <c r="O48" s="228"/>
      <c r="P48" s="225"/>
      <c r="Q48" s="231"/>
      <c r="R48" s="234"/>
      <c r="S48" s="237"/>
    </row>
    <row r="49" spans="1:19" x14ac:dyDescent="0.2">
      <c r="A49"/>
      <c r="B49" s="240" t="s">
        <v>283</v>
      </c>
      <c r="C49" s="241"/>
      <c r="D49" s="41" t="s">
        <v>267</v>
      </c>
      <c r="E49" s="246">
        <v>0.8</v>
      </c>
      <c r="F49" s="249" t="s">
        <v>282</v>
      </c>
      <c r="G49" s="62">
        <v>43702</v>
      </c>
      <c r="H49" s="63">
        <v>44679</v>
      </c>
      <c r="I49" s="63">
        <v>43661</v>
      </c>
      <c r="J49" s="64"/>
      <c r="K49" s="49">
        <f>SUM(G49:J49)</f>
        <v>132042</v>
      </c>
      <c r="L49" s="252"/>
      <c r="M49" s="226"/>
      <c r="N49" s="223"/>
      <c r="O49" s="226"/>
      <c r="P49" s="223"/>
      <c r="Q49" s="229"/>
      <c r="R49" s="232"/>
      <c r="S49" s="235"/>
    </row>
    <row r="50" spans="1:19" ht="16.5" thickBot="1" x14ac:dyDescent="0.25">
      <c r="A50"/>
      <c r="B50" s="242"/>
      <c r="C50" s="243"/>
      <c r="D50" s="40" t="s">
        <v>286</v>
      </c>
      <c r="E50" s="247"/>
      <c r="F50" s="250"/>
      <c r="G50" s="59">
        <v>43397</v>
      </c>
      <c r="H50" s="60">
        <v>44337</v>
      </c>
      <c r="I50" s="60">
        <v>42844</v>
      </c>
      <c r="J50" s="61"/>
      <c r="K50" s="54">
        <f>SUM(G50:J50)</f>
        <v>130578</v>
      </c>
      <c r="L50" s="253"/>
      <c r="M50" s="227"/>
      <c r="N50" s="224"/>
      <c r="O50" s="227"/>
      <c r="P50" s="224"/>
      <c r="Q50" s="230"/>
      <c r="R50" s="233"/>
      <c r="S50" s="236"/>
    </row>
    <row r="51" spans="1:19" ht="17.25" thickTop="1" thickBot="1" x14ac:dyDescent="0.25">
      <c r="A51"/>
      <c r="B51" s="244"/>
      <c r="C51" s="245"/>
      <c r="D51" s="50" t="s">
        <v>259</v>
      </c>
      <c r="E51" s="248"/>
      <c r="F51" s="251"/>
      <c r="G51" s="55">
        <f>IF(G49=0,1,IFERROR(ROUND(G50/G49,4),0))</f>
        <v>0.99299999999999999</v>
      </c>
      <c r="H51" s="56">
        <f t="shared" ref="H51" si="48">IF(H49=0,1,IFERROR(ROUND(H50/H49,4),0))</f>
        <v>0.99229999999999996</v>
      </c>
      <c r="I51" s="56">
        <f t="shared" ref="I51" si="49">IF(I49=0,1,IFERROR(ROUND(I50/I49,4),0))</f>
        <v>0.98129999999999995</v>
      </c>
      <c r="J51" s="57">
        <f t="shared" ref="J51" si="50">IF(J49=0,1,IFERROR(ROUND(J50/J49,4),0))</f>
        <v>1</v>
      </c>
      <c r="K51" s="58">
        <f t="shared" ref="K51" si="51">IF(K49=0,1,IFERROR(ROUND(K50/K49,4),0))</f>
        <v>0.9889</v>
      </c>
      <c r="L51" s="254"/>
      <c r="M51" s="228"/>
      <c r="N51" s="225"/>
      <c r="O51" s="228"/>
      <c r="P51" s="225"/>
      <c r="Q51" s="231"/>
      <c r="R51" s="234"/>
      <c r="S51" s="237"/>
    </row>
    <row r="52" spans="1:19" x14ac:dyDescent="0.2">
      <c r="A52"/>
      <c r="B52" s="240" t="s">
        <v>268</v>
      </c>
      <c r="C52" s="241"/>
      <c r="D52" s="41" t="s">
        <v>267</v>
      </c>
      <c r="E52" s="246">
        <v>0.8</v>
      </c>
      <c r="F52" s="249" t="s">
        <v>282</v>
      </c>
      <c r="G52" s="62">
        <v>11471</v>
      </c>
      <c r="H52" s="63">
        <v>11030</v>
      </c>
      <c r="I52" s="63">
        <v>12712</v>
      </c>
      <c r="J52" s="64"/>
      <c r="K52" s="49">
        <f>SUM(G52:J52)</f>
        <v>35213</v>
      </c>
      <c r="L52" s="252"/>
      <c r="M52" s="226"/>
      <c r="N52" s="223"/>
      <c r="O52" s="226"/>
      <c r="P52" s="223"/>
      <c r="Q52" s="229"/>
      <c r="R52" s="232"/>
      <c r="S52" s="235"/>
    </row>
    <row r="53" spans="1:19" ht="16.5" thickBot="1" x14ac:dyDescent="0.25">
      <c r="A53"/>
      <c r="B53" s="242"/>
      <c r="C53" s="243"/>
      <c r="D53" s="40" t="s">
        <v>286</v>
      </c>
      <c r="E53" s="247"/>
      <c r="F53" s="250"/>
      <c r="G53" s="59">
        <v>11432</v>
      </c>
      <c r="H53" s="60">
        <v>11017</v>
      </c>
      <c r="I53" s="60">
        <v>12676</v>
      </c>
      <c r="J53" s="61"/>
      <c r="K53" s="54">
        <f>SUM(G53:J53)</f>
        <v>35125</v>
      </c>
      <c r="L53" s="253"/>
      <c r="M53" s="227"/>
      <c r="N53" s="224"/>
      <c r="O53" s="227"/>
      <c r="P53" s="224"/>
      <c r="Q53" s="230"/>
      <c r="R53" s="233"/>
      <c r="S53" s="236"/>
    </row>
    <row r="54" spans="1:19" ht="17.25" thickTop="1" thickBot="1" x14ac:dyDescent="0.25">
      <c r="A54"/>
      <c r="B54" s="244"/>
      <c r="C54" s="245"/>
      <c r="D54" s="50" t="s">
        <v>259</v>
      </c>
      <c r="E54" s="248"/>
      <c r="F54" s="251"/>
      <c r="G54" s="55">
        <f>IF(G52=0,1,IFERROR(ROUND(G53/G52,4),0))</f>
        <v>0.99660000000000004</v>
      </c>
      <c r="H54" s="56">
        <f t="shared" ref="H54" si="52">IF(H52=0,1,IFERROR(ROUND(H53/H52,4),0))</f>
        <v>0.99880000000000002</v>
      </c>
      <c r="I54" s="56">
        <f t="shared" ref="I54" si="53">IF(I52=0,1,IFERROR(ROUND(I53/I52,4),0))</f>
        <v>0.99719999999999998</v>
      </c>
      <c r="J54" s="57">
        <f t="shared" ref="J54" si="54">IF(J52=0,1,IFERROR(ROUND(J53/J52,4),0))</f>
        <v>1</v>
      </c>
      <c r="K54" s="58">
        <f t="shared" ref="K54" si="55">IF(K52=0,1,IFERROR(ROUND(K53/K52,4),0))</f>
        <v>0.99750000000000005</v>
      </c>
      <c r="L54" s="254"/>
      <c r="M54" s="228"/>
      <c r="N54" s="225"/>
      <c r="O54" s="228"/>
      <c r="P54" s="225"/>
      <c r="Q54" s="231"/>
      <c r="R54" s="234"/>
      <c r="S54" s="237"/>
    </row>
    <row r="55" spans="1:19" x14ac:dyDescent="0.2">
      <c r="A55"/>
      <c r="B55" s="240" t="s">
        <v>284</v>
      </c>
      <c r="C55" s="241"/>
      <c r="D55" s="41" t="s">
        <v>267</v>
      </c>
      <c r="E55" s="246">
        <v>0.8</v>
      </c>
      <c r="F55" s="249" t="s">
        <v>282</v>
      </c>
      <c r="G55" s="62">
        <v>16599</v>
      </c>
      <c r="H55" s="63">
        <v>16657</v>
      </c>
      <c r="I55" s="63">
        <v>16589</v>
      </c>
      <c r="J55" s="64"/>
      <c r="K55" s="49">
        <f>SUM(G55:J55)</f>
        <v>49845</v>
      </c>
      <c r="L55" s="252"/>
      <c r="M55" s="226"/>
      <c r="N55" s="223"/>
      <c r="O55" s="226"/>
      <c r="P55" s="223"/>
      <c r="Q55" s="229"/>
      <c r="R55" s="232"/>
      <c r="S55" s="235"/>
    </row>
    <row r="56" spans="1:19" ht="16.5" thickBot="1" x14ac:dyDescent="0.25">
      <c r="A56"/>
      <c r="B56" s="242"/>
      <c r="C56" s="243"/>
      <c r="D56" s="40" t="s">
        <v>286</v>
      </c>
      <c r="E56" s="247"/>
      <c r="F56" s="250"/>
      <c r="G56" s="59">
        <v>16326</v>
      </c>
      <c r="H56" s="60">
        <v>16332</v>
      </c>
      <c r="I56" s="60">
        <v>15743</v>
      </c>
      <c r="J56" s="61"/>
      <c r="K56" s="54">
        <f>SUM(G56:J56)</f>
        <v>48401</v>
      </c>
      <c r="L56" s="253"/>
      <c r="M56" s="227"/>
      <c r="N56" s="224"/>
      <c r="O56" s="227"/>
      <c r="P56" s="224"/>
      <c r="Q56" s="230"/>
      <c r="R56" s="233"/>
      <c r="S56" s="236"/>
    </row>
    <row r="57" spans="1:19" ht="17.25" thickTop="1" thickBot="1" x14ac:dyDescent="0.25">
      <c r="A57"/>
      <c r="B57" s="244"/>
      <c r="C57" s="245"/>
      <c r="D57" s="50" t="s">
        <v>259</v>
      </c>
      <c r="E57" s="248"/>
      <c r="F57" s="251"/>
      <c r="G57" s="55">
        <f>IF(G55=0,1,IFERROR(ROUND(G56/G55,4),0))</f>
        <v>0.98360000000000003</v>
      </c>
      <c r="H57" s="56">
        <f t="shared" ref="H57" si="56">IF(H55=0,1,IFERROR(ROUND(H56/H55,4),0))</f>
        <v>0.98050000000000004</v>
      </c>
      <c r="I57" s="56">
        <f t="shared" ref="I57" si="57">IF(I55=0,1,IFERROR(ROUND(I56/I55,4),0))</f>
        <v>0.94899999999999995</v>
      </c>
      <c r="J57" s="57">
        <f t="shared" ref="J57" si="58">IF(J55=0,1,IFERROR(ROUND(J56/J55,4),0))</f>
        <v>1</v>
      </c>
      <c r="K57" s="58">
        <f t="shared" ref="K57" si="59">IF(K55=0,1,IFERROR(ROUND(K56/K55,4),0))</f>
        <v>0.97099999999999997</v>
      </c>
      <c r="L57" s="254"/>
      <c r="M57" s="228"/>
      <c r="N57" s="225"/>
      <c r="O57" s="228"/>
      <c r="P57" s="225"/>
      <c r="Q57" s="231"/>
      <c r="R57" s="234"/>
      <c r="S57" s="237"/>
    </row>
    <row r="58" spans="1:19" x14ac:dyDescent="0.2">
      <c r="A58"/>
      <c r="B58" s="240" t="s">
        <v>287</v>
      </c>
      <c r="C58" s="241"/>
      <c r="D58" s="41" t="s">
        <v>267</v>
      </c>
      <c r="E58" s="246">
        <v>0.8</v>
      </c>
      <c r="F58" s="249" t="s">
        <v>282</v>
      </c>
      <c r="G58" s="62">
        <v>40502</v>
      </c>
      <c r="H58" s="63">
        <v>42647</v>
      </c>
      <c r="I58" s="63">
        <v>47484</v>
      </c>
      <c r="J58" s="64"/>
      <c r="K58" s="49">
        <f>SUM(G58:J58)</f>
        <v>130633</v>
      </c>
      <c r="L58" s="252"/>
      <c r="M58" s="226"/>
      <c r="N58" s="223"/>
      <c r="O58" s="226"/>
      <c r="P58" s="223"/>
      <c r="Q58" s="229"/>
      <c r="R58" s="232"/>
      <c r="S58" s="235"/>
    </row>
    <row r="59" spans="1:19" ht="16.5" thickBot="1" x14ac:dyDescent="0.25">
      <c r="A59"/>
      <c r="B59" s="242"/>
      <c r="C59" s="243"/>
      <c r="D59" s="40" t="s">
        <v>286</v>
      </c>
      <c r="E59" s="247"/>
      <c r="F59" s="250"/>
      <c r="G59" s="59">
        <v>40119</v>
      </c>
      <c r="H59" s="60">
        <v>42459</v>
      </c>
      <c r="I59" s="60">
        <v>46699</v>
      </c>
      <c r="J59" s="61"/>
      <c r="K59" s="54">
        <f>SUM(G59:J59)</f>
        <v>129277</v>
      </c>
      <c r="L59" s="253"/>
      <c r="M59" s="227"/>
      <c r="N59" s="224"/>
      <c r="O59" s="227"/>
      <c r="P59" s="224"/>
      <c r="Q59" s="230"/>
      <c r="R59" s="233"/>
      <c r="S59" s="236"/>
    </row>
    <row r="60" spans="1:19" ht="17.25" thickTop="1" thickBot="1" x14ac:dyDescent="0.25">
      <c r="A60"/>
      <c r="B60" s="244"/>
      <c r="C60" s="245"/>
      <c r="D60" s="50" t="s">
        <v>259</v>
      </c>
      <c r="E60" s="248"/>
      <c r="F60" s="251"/>
      <c r="G60" s="55">
        <f>IF(G58=0,1,IFERROR(ROUND(G59/G58,4),0))</f>
        <v>0.99050000000000005</v>
      </c>
      <c r="H60" s="56">
        <f t="shared" ref="H60" si="60">IF(H58=0,1,IFERROR(ROUND(H59/H58,4),0))</f>
        <v>0.99560000000000004</v>
      </c>
      <c r="I60" s="56">
        <f t="shared" ref="I60" si="61">IF(I58=0,1,IFERROR(ROUND(I59/I58,4),0))</f>
        <v>0.98350000000000004</v>
      </c>
      <c r="J60" s="57">
        <f t="shared" ref="J60" si="62">IF(J58=0,1,IFERROR(ROUND(J59/J58,4),0))</f>
        <v>1</v>
      </c>
      <c r="K60" s="58">
        <f t="shared" ref="K60" si="63">IF(K58=0,1,IFERROR(ROUND(K59/K58,4),0))</f>
        <v>0.98960000000000004</v>
      </c>
      <c r="L60" s="254"/>
      <c r="M60" s="228"/>
      <c r="N60" s="225"/>
      <c r="O60" s="228"/>
      <c r="P60" s="225"/>
      <c r="Q60" s="231"/>
      <c r="R60" s="234"/>
      <c r="S60" s="237"/>
    </row>
    <row r="61" spans="1:19" x14ac:dyDescent="0.2">
      <c r="A61"/>
      <c r="B61" s="240" t="s">
        <v>288</v>
      </c>
      <c r="C61" s="241"/>
      <c r="D61" s="41" t="s">
        <v>267</v>
      </c>
      <c r="E61" s="246">
        <v>0.8</v>
      </c>
      <c r="F61" s="249" t="s">
        <v>282</v>
      </c>
      <c r="G61" s="62">
        <v>36481</v>
      </c>
      <c r="H61" s="63">
        <v>38564</v>
      </c>
      <c r="I61" s="63">
        <v>34957</v>
      </c>
      <c r="J61" s="64"/>
      <c r="K61" s="49">
        <f>SUM(G61:J61)</f>
        <v>110002</v>
      </c>
      <c r="L61" s="252"/>
      <c r="M61" s="226"/>
      <c r="N61" s="223"/>
      <c r="O61" s="226"/>
      <c r="P61" s="223"/>
      <c r="Q61" s="229"/>
      <c r="R61" s="232"/>
      <c r="S61" s="235"/>
    </row>
    <row r="62" spans="1:19" ht="16.5" thickBot="1" x14ac:dyDescent="0.25">
      <c r="A62"/>
      <c r="B62" s="242"/>
      <c r="C62" s="243"/>
      <c r="D62" s="40" t="s">
        <v>286</v>
      </c>
      <c r="E62" s="247"/>
      <c r="F62" s="250"/>
      <c r="G62" s="59">
        <v>36196</v>
      </c>
      <c r="H62" s="60">
        <v>38286</v>
      </c>
      <c r="I62" s="60">
        <v>34788</v>
      </c>
      <c r="J62" s="61"/>
      <c r="K62" s="54">
        <f>SUM(G62:J62)</f>
        <v>109270</v>
      </c>
      <c r="L62" s="253"/>
      <c r="M62" s="227"/>
      <c r="N62" s="224"/>
      <c r="O62" s="227"/>
      <c r="P62" s="224"/>
      <c r="Q62" s="230"/>
      <c r="R62" s="233"/>
      <c r="S62" s="236"/>
    </row>
    <row r="63" spans="1:19" ht="17.25" thickTop="1" thickBot="1" x14ac:dyDescent="0.25">
      <c r="A63"/>
      <c r="B63" s="244"/>
      <c r="C63" s="245"/>
      <c r="D63" s="50" t="s">
        <v>259</v>
      </c>
      <c r="E63" s="248"/>
      <c r="F63" s="251"/>
      <c r="G63" s="55">
        <f>IF(G61=0,1,IFERROR(ROUND(G62/G61,4),0))</f>
        <v>0.99219999999999997</v>
      </c>
      <c r="H63" s="56">
        <f t="shared" ref="H63" si="64">IF(H61=0,1,IFERROR(ROUND(H62/H61,4),0))</f>
        <v>0.99280000000000002</v>
      </c>
      <c r="I63" s="56">
        <f t="shared" ref="I63" si="65">IF(I61=0,1,IFERROR(ROUND(I62/I61,4),0))</f>
        <v>0.99519999999999997</v>
      </c>
      <c r="J63" s="57">
        <f t="shared" ref="J63" si="66">IF(J61=0,1,IFERROR(ROUND(J62/J61,4),0))</f>
        <v>1</v>
      </c>
      <c r="K63" s="58">
        <f t="shared" ref="K63" si="67">IF(K61=0,1,IFERROR(ROUND(K62/K61,4),0))</f>
        <v>0.99329999999999996</v>
      </c>
      <c r="L63" s="254"/>
      <c r="M63" s="228"/>
      <c r="N63" s="225"/>
      <c r="O63" s="228"/>
      <c r="P63" s="225"/>
      <c r="Q63" s="231"/>
      <c r="R63" s="234"/>
      <c r="S63" s="237"/>
    </row>
    <row r="64" spans="1:19" x14ac:dyDescent="0.2">
      <c r="A64"/>
      <c r="B64" s="240" t="s">
        <v>289</v>
      </c>
      <c r="C64" s="241"/>
      <c r="D64" s="41" t="s">
        <v>267</v>
      </c>
      <c r="E64" s="246">
        <v>0.8</v>
      </c>
      <c r="F64" s="249" t="s">
        <v>282</v>
      </c>
      <c r="G64" s="62">
        <v>21039</v>
      </c>
      <c r="H64" s="63">
        <v>21939</v>
      </c>
      <c r="I64" s="63">
        <v>23234</v>
      </c>
      <c r="J64" s="64"/>
      <c r="K64" s="49">
        <f>SUM(G64:J64)</f>
        <v>66212</v>
      </c>
      <c r="L64" s="252"/>
      <c r="M64" s="226"/>
      <c r="N64" s="223"/>
      <c r="O64" s="226"/>
      <c r="P64" s="223"/>
      <c r="Q64" s="229"/>
      <c r="R64" s="232"/>
      <c r="S64" s="235"/>
    </row>
    <row r="65" spans="1:19" ht="16.5" thickBot="1" x14ac:dyDescent="0.25">
      <c r="A65"/>
      <c r="B65" s="242"/>
      <c r="C65" s="243"/>
      <c r="D65" s="40" t="s">
        <v>286</v>
      </c>
      <c r="E65" s="247"/>
      <c r="F65" s="250"/>
      <c r="G65" s="59">
        <v>18074</v>
      </c>
      <c r="H65" s="60">
        <v>17887</v>
      </c>
      <c r="I65" s="60">
        <v>20454</v>
      </c>
      <c r="J65" s="61"/>
      <c r="K65" s="54">
        <f>SUM(G65:J65)</f>
        <v>56415</v>
      </c>
      <c r="L65" s="253"/>
      <c r="M65" s="227"/>
      <c r="N65" s="224"/>
      <c r="O65" s="227"/>
      <c r="P65" s="224"/>
      <c r="Q65" s="230"/>
      <c r="R65" s="233"/>
      <c r="S65" s="236"/>
    </row>
    <row r="66" spans="1:19" ht="17.25" thickTop="1" thickBot="1" x14ac:dyDescent="0.25">
      <c r="A66"/>
      <c r="B66" s="244"/>
      <c r="C66" s="245"/>
      <c r="D66" s="50" t="s">
        <v>259</v>
      </c>
      <c r="E66" s="248"/>
      <c r="F66" s="251"/>
      <c r="G66" s="55">
        <f>IF(G64=0,1,IFERROR(ROUND(G65/G64,4),0))</f>
        <v>0.85909999999999997</v>
      </c>
      <c r="H66" s="56">
        <f t="shared" ref="H66" si="68">IF(H64=0,1,IFERROR(ROUND(H65/H64,4),0))</f>
        <v>0.81530000000000002</v>
      </c>
      <c r="I66" s="56">
        <f t="shared" ref="I66" si="69">IF(I64=0,1,IFERROR(ROUND(I65/I64,4),0))</f>
        <v>0.88029999999999997</v>
      </c>
      <c r="J66" s="57">
        <f t="shared" ref="J66" si="70">IF(J64=0,1,IFERROR(ROUND(J65/J64,4),0))</f>
        <v>1</v>
      </c>
      <c r="K66" s="58">
        <f t="shared" ref="K66" si="71">IF(K64=0,1,IFERROR(ROUND(K65/K64,4),0))</f>
        <v>0.85199999999999998</v>
      </c>
      <c r="L66" s="254"/>
      <c r="M66" s="228"/>
      <c r="N66" s="225"/>
      <c r="O66" s="228"/>
      <c r="P66" s="225"/>
      <c r="Q66" s="231"/>
      <c r="R66" s="234"/>
      <c r="S66" s="237"/>
    </row>
    <row r="67" spans="1:19" x14ac:dyDescent="0.2">
      <c r="A67"/>
      <c r="B67" s="240" t="s">
        <v>290</v>
      </c>
      <c r="C67" s="241"/>
      <c r="D67" s="41" t="s">
        <v>267</v>
      </c>
      <c r="E67" s="246">
        <v>0.8</v>
      </c>
      <c r="F67" s="249" t="s">
        <v>282</v>
      </c>
      <c r="G67" s="62">
        <v>40113</v>
      </c>
      <c r="H67" s="63">
        <v>42504</v>
      </c>
      <c r="I67" s="63">
        <v>44886</v>
      </c>
      <c r="J67" s="64"/>
      <c r="K67" s="49">
        <f>SUM(G67:J67)</f>
        <v>127503</v>
      </c>
      <c r="L67" s="252"/>
      <c r="M67" s="226"/>
      <c r="N67" s="223"/>
      <c r="O67" s="226"/>
      <c r="P67" s="223"/>
      <c r="Q67" s="229"/>
      <c r="R67" s="232"/>
      <c r="S67" s="235"/>
    </row>
    <row r="68" spans="1:19" ht="16.5" thickBot="1" x14ac:dyDescent="0.25">
      <c r="A68"/>
      <c r="B68" s="242"/>
      <c r="C68" s="243"/>
      <c r="D68" s="40" t="s">
        <v>286</v>
      </c>
      <c r="E68" s="247"/>
      <c r="F68" s="250"/>
      <c r="G68" s="59">
        <v>38198</v>
      </c>
      <c r="H68" s="60">
        <v>41944</v>
      </c>
      <c r="I68" s="60">
        <v>43605</v>
      </c>
      <c r="J68" s="61"/>
      <c r="K68" s="54">
        <f>SUM(G68:J68)</f>
        <v>123747</v>
      </c>
      <c r="L68" s="253"/>
      <c r="M68" s="227"/>
      <c r="N68" s="224"/>
      <c r="O68" s="227"/>
      <c r="P68" s="224"/>
      <c r="Q68" s="230"/>
      <c r="R68" s="233"/>
      <c r="S68" s="236"/>
    </row>
    <row r="69" spans="1:19" ht="17.25" thickTop="1" thickBot="1" x14ac:dyDescent="0.25">
      <c r="A69"/>
      <c r="B69" s="244"/>
      <c r="C69" s="245"/>
      <c r="D69" s="50" t="s">
        <v>259</v>
      </c>
      <c r="E69" s="248"/>
      <c r="F69" s="251"/>
      <c r="G69" s="55">
        <f>IF(G67=0,1,IFERROR(ROUND(G68/G67,4),0))</f>
        <v>0.95230000000000004</v>
      </c>
      <c r="H69" s="56">
        <f t="shared" ref="H69" si="72">IF(H67=0,1,IFERROR(ROUND(H68/H67,4),0))</f>
        <v>0.98680000000000001</v>
      </c>
      <c r="I69" s="56">
        <f t="shared" ref="I69" si="73">IF(I67=0,1,IFERROR(ROUND(I68/I67,4),0))</f>
        <v>0.97150000000000003</v>
      </c>
      <c r="J69" s="57">
        <f t="shared" ref="J69" si="74">IF(J67=0,1,IFERROR(ROUND(J68/J67,4),0))</f>
        <v>1</v>
      </c>
      <c r="K69" s="58">
        <f t="shared" ref="K69" si="75">IF(K67=0,1,IFERROR(ROUND(K68/K67,4),0))</f>
        <v>0.97050000000000003</v>
      </c>
      <c r="L69" s="254"/>
      <c r="M69" s="228"/>
      <c r="N69" s="225"/>
      <c r="O69" s="228"/>
      <c r="P69" s="225"/>
      <c r="Q69" s="231"/>
      <c r="R69" s="234"/>
      <c r="S69" s="237"/>
    </row>
    <row r="70" spans="1:19" x14ac:dyDescent="0.2">
      <c r="A70"/>
      <c r="B70" s="240" t="s">
        <v>291</v>
      </c>
      <c r="C70" s="241"/>
      <c r="D70" s="41" t="s">
        <v>267</v>
      </c>
      <c r="E70" s="246">
        <v>0.8</v>
      </c>
      <c r="F70" s="249" t="s">
        <v>282</v>
      </c>
      <c r="G70" s="62">
        <v>6237</v>
      </c>
      <c r="H70" s="63">
        <v>6999</v>
      </c>
      <c r="I70" s="63">
        <v>1050</v>
      </c>
      <c r="J70" s="64"/>
      <c r="K70" s="49">
        <f>SUM(G70:J70)</f>
        <v>14286</v>
      </c>
      <c r="L70" s="252"/>
      <c r="M70" s="226"/>
      <c r="N70" s="223"/>
      <c r="O70" s="226"/>
      <c r="P70" s="223"/>
      <c r="Q70" s="229"/>
      <c r="R70" s="232"/>
      <c r="S70" s="235"/>
    </row>
    <row r="71" spans="1:19" ht="16.5" thickBot="1" x14ac:dyDescent="0.25">
      <c r="A71"/>
      <c r="B71" s="242"/>
      <c r="C71" s="243"/>
      <c r="D71" s="40" t="s">
        <v>286</v>
      </c>
      <c r="E71" s="247"/>
      <c r="F71" s="250"/>
      <c r="G71" s="59">
        <v>6180</v>
      </c>
      <c r="H71" s="60">
        <v>6885</v>
      </c>
      <c r="I71" s="60">
        <v>1034</v>
      </c>
      <c r="J71" s="61"/>
      <c r="K71" s="54">
        <f>SUM(G71:J71)</f>
        <v>14099</v>
      </c>
      <c r="L71" s="253"/>
      <c r="M71" s="227"/>
      <c r="N71" s="224"/>
      <c r="O71" s="227"/>
      <c r="P71" s="224"/>
      <c r="Q71" s="230"/>
      <c r="R71" s="233"/>
      <c r="S71" s="236"/>
    </row>
    <row r="72" spans="1:19" ht="17.25" thickTop="1" thickBot="1" x14ac:dyDescent="0.25">
      <c r="A72"/>
      <c r="B72" s="244"/>
      <c r="C72" s="245"/>
      <c r="D72" s="50" t="s">
        <v>259</v>
      </c>
      <c r="E72" s="248"/>
      <c r="F72" s="251"/>
      <c r="G72" s="55">
        <f>IF(G70=0,1,IFERROR(ROUND(G71/G70,4),0))</f>
        <v>0.9909</v>
      </c>
      <c r="H72" s="56">
        <f t="shared" ref="H72" si="76">IF(H70=0,1,IFERROR(ROUND(H71/H70,4),0))</f>
        <v>0.98370000000000002</v>
      </c>
      <c r="I72" s="56">
        <f t="shared" ref="I72" si="77">IF(I70=0,1,IFERROR(ROUND(I71/I70,4),0))</f>
        <v>0.98480000000000001</v>
      </c>
      <c r="J72" s="57">
        <f t="shared" ref="J72" si="78">IF(J70=0,1,IFERROR(ROUND(J71/J70,4),0))</f>
        <v>1</v>
      </c>
      <c r="K72" s="58">
        <f t="shared" ref="K72" si="79">IF(K70=0,1,IFERROR(ROUND(K71/K70,4),0))</f>
        <v>0.9869</v>
      </c>
      <c r="L72" s="254"/>
      <c r="M72" s="228"/>
      <c r="N72" s="225"/>
      <c r="O72" s="228"/>
      <c r="P72" s="225"/>
      <c r="Q72" s="231"/>
      <c r="R72" s="234"/>
      <c r="S72" s="237"/>
    </row>
    <row r="73" spans="1:19" x14ac:dyDescent="0.2">
      <c r="A73"/>
      <c r="B73" s="240" t="s">
        <v>292</v>
      </c>
      <c r="C73" s="241"/>
      <c r="D73" s="41" t="s">
        <v>267</v>
      </c>
      <c r="E73" s="246">
        <v>0.8</v>
      </c>
      <c r="F73" s="249" t="s">
        <v>293</v>
      </c>
      <c r="G73" s="62">
        <v>26893</v>
      </c>
      <c r="H73" s="63">
        <v>31408</v>
      </c>
      <c r="I73" s="63">
        <v>32114</v>
      </c>
      <c r="J73" s="64"/>
      <c r="K73" s="49">
        <f>SUM(G73:J73)</f>
        <v>90415</v>
      </c>
      <c r="L73" s="252"/>
      <c r="M73" s="226"/>
      <c r="N73" s="223"/>
      <c r="O73" s="226"/>
      <c r="P73" s="223"/>
      <c r="Q73" s="229"/>
      <c r="R73" s="232"/>
      <c r="S73" s="235"/>
    </row>
    <row r="74" spans="1:19" ht="16.5" thickBot="1" x14ac:dyDescent="0.25">
      <c r="A74"/>
      <c r="B74" s="242"/>
      <c r="C74" s="243"/>
      <c r="D74" s="40" t="s">
        <v>294</v>
      </c>
      <c r="E74" s="247"/>
      <c r="F74" s="250"/>
      <c r="G74" s="59">
        <v>25998</v>
      </c>
      <c r="H74" s="60">
        <v>30725</v>
      </c>
      <c r="I74" s="60">
        <v>30830</v>
      </c>
      <c r="J74" s="61"/>
      <c r="K74" s="54">
        <f>SUM(G74:J74)</f>
        <v>87553</v>
      </c>
      <c r="L74" s="253"/>
      <c r="M74" s="227"/>
      <c r="N74" s="224"/>
      <c r="O74" s="227"/>
      <c r="P74" s="224"/>
      <c r="Q74" s="230"/>
      <c r="R74" s="233"/>
      <c r="S74" s="236"/>
    </row>
    <row r="75" spans="1:19" ht="17.25" thickTop="1" thickBot="1" x14ac:dyDescent="0.25">
      <c r="A75"/>
      <c r="B75" s="244"/>
      <c r="C75" s="245"/>
      <c r="D75" s="50" t="s">
        <v>259</v>
      </c>
      <c r="E75" s="248"/>
      <c r="F75" s="251"/>
      <c r="G75" s="55">
        <f>IF(G73=0,1,IFERROR(ROUND(G74/G73,4),0))</f>
        <v>0.9667</v>
      </c>
      <c r="H75" s="56">
        <f t="shared" ref="H75" si="80">IF(H73=0,1,IFERROR(ROUND(H74/H73,4),0))</f>
        <v>0.97829999999999995</v>
      </c>
      <c r="I75" s="56">
        <f t="shared" ref="I75" si="81">IF(I73=0,1,IFERROR(ROUND(I74/I73,4),0))</f>
        <v>0.96</v>
      </c>
      <c r="J75" s="57">
        <f t="shared" ref="J75" si="82">IF(J73=0,1,IFERROR(ROUND(J74/J73,4),0))</f>
        <v>1</v>
      </c>
      <c r="K75" s="58">
        <f t="shared" ref="K75" si="83">IF(K73=0,1,IFERROR(ROUND(K74/K73,4),0))</f>
        <v>0.96830000000000005</v>
      </c>
      <c r="L75" s="254"/>
      <c r="M75" s="228"/>
      <c r="N75" s="225"/>
      <c r="O75" s="228"/>
      <c r="P75" s="225"/>
      <c r="Q75" s="231"/>
      <c r="R75" s="238"/>
      <c r="S75" s="239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formatColumns="0" formatRows="0"/>
  <mergeCells count="243"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80" priority="81">
      <formula>$G$13&lt;$E$11</formula>
    </cfRule>
  </conditionalFormatting>
  <conditionalFormatting sqref="N11:O13">
    <cfRule type="expression" dxfId="79" priority="80">
      <formula>$H$13&lt;$E$11</formula>
    </cfRule>
  </conditionalFormatting>
  <conditionalFormatting sqref="P11:Q13">
    <cfRule type="expression" dxfId="78" priority="79">
      <formula>$I$13&lt;$E$11</formula>
    </cfRule>
  </conditionalFormatting>
  <conditionalFormatting sqref="R11:S13">
    <cfRule type="expression" dxfId="77" priority="78">
      <formula>$J$13&lt;$E$11</formula>
    </cfRule>
  </conditionalFormatting>
  <conditionalFormatting sqref="L14:M16">
    <cfRule type="expression" dxfId="76" priority="77">
      <formula>$G$16&lt;$E$11</formula>
    </cfRule>
  </conditionalFormatting>
  <conditionalFormatting sqref="N14:O16">
    <cfRule type="expression" dxfId="75" priority="76">
      <formula>$H$16&lt;$E$11</formula>
    </cfRule>
  </conditionalFormatting>
  <conditionalFormatting sqref="P14:Q16">
    <cfRule type="expression" dxfId="74" priority="75">
      <formula>$I$16&lt;$E$11</formula>
    </cfRule>
  </conditionalFormatting>
  <conditionalFormatting sqref="R14:S16">
    <cfRule type="expression" dxfId="73" priority="74">
      <formula>$J$16&lt;$E$11</formula>
    </cfRule>
  </conditionalFormatting>
  <conditionalFormatting sqref="L17:M19">
    <cfRule type="expression" dxfId="72" priority="73">
      <formula>$G$19&lt;$E$11</formula>
    </cfRule>
  </conditionalFormatting>
  <conditionalFormatting sqref="N17:O19">
    <cfRule type="expression" dxfId="71" priority="72">
      <formula>$H$19&lt;$E$11</formula>
    </cfRule>
  </conditionalFormatting>
  <conditionalFormatting sqref="P17:Q19">
    <cfRule type="expression" dxfId="70" priority="71">
      <formula>$I$19&lt;$E$11</formula>
    </cfRule>
  </conditionalFormatting>
  <conditionalFormatting sqref="R17:S19">
    <cfRule type="expression" dxfId="69" priority="70">
      <formula>$J$19&lt;$E$11</formula>
    </cfRule>
  </conditionalFormatting>
  <conditionalFormatting sqref="L20:M22">
    <cfRule type="expression" dxfId="68" priority="69">
      <formula>$G$22&lt;$E$11</formula>
    </cfRule>
  </conditionalFormatting>
  <conditionalFormatting sqref="N20:O22">
    <cfRule type="expression" dxfId="67" priority="68">
      <formula>$H$22&lt;$E$11</formula>
    </cfRule>
  </conditionalFormatting>
  <conditionalFormatting sqref="P20:Q22">
    <cfRule type="expression" dxfId="66" priority="67">
      <formula>$I$22&lt;$E$11</formula>
    </cfRule>
  </conditionalFormatting>
  <conditionalFormatting sqref="R20:S22">
    <cfRule type="expression" dxfId="65" priority="66">
      <formula>$J$22&lt;$E$11</formula>
    </cfRule>
  </conditionalFormatting>
  <conditionalFormatting sqref="L23:M25">
    <cfRule type="expression" dxfId="64" priority="65">
      <formula>$G$25&lt;$E$11</formula>
    </cfRule>
  </conditionalFormatting>
  <conditionalFormatting sqref="N23:O25">
    <cfRule type="expression" dxfId="63" priority="64">
      <formula>$H$25&lt;$E$11</formula>
    </cfRule>
  </conditionalFormatting>
  <conditionalFormatting sqref="P23:Q25">
    <cfRule type="expression" dxfId="62" priority="63">
      <formula>$I$25&lt;$E$11</formula>
    </cfRule>
  </conditionalFormatting>
  <conditionalFormatting sqref="R23:S25">
    <cfRule type="expression" dxfId="61" priority="62">
      <formula>$J$25&lt;$E$11</formula>
    </cfRule>
  </conditionalFormatting>
  <conditionalFormatting sqref="L26:M28">
    <cfRule type="expression" dxfId="60" priority="61">
      <formula>$G$28&lt;$E$11</formula>
    </cfRule>
  </conditionalFormatting>
  <conditionalFormatting sqref="N26:O28">
    <cfRule type="expression" dxfId="59" priority="60">
      <formula>$H$28&lt;$E$11</formula>
    </cfRule>
  </conditionalFormatting>
  <conditionalFormatting sqref="P26:Q28">
    <cfRule type="expression" dxfId="58" priority="59">
      <formula>$I$28&lt;$E$11</formula>
    </cfRule>
  </conditionalFormatting>
  <conditionalFormatting sqref="R26:S28">
    <cfRule type="expression" dxfId="57" priority="58">
      <formula>$J$28&lt;$E$11</formula>
    </cfRule>
  </conditionalFormatting>
  <conditionalFormatting sqref="L29:M31">
    <cfRule type="expression" dxfId="56" priority="57">
      <formula>$G$31&lt;$E$11</formula>
    </cfRule>
  </conditionalFormatting>
  <conditionalFormatting sqref="N29:O31">
    <cfRule type="expression" dxfId="55" priority="56">
      <formula>$H$31&lt;$E$11</formula>
    </cfRule>
  </conditionalFormatting>
  <conditionalFormatting sqref="P29:Q31">
    <cfRule type="expression" dxfId="54" priority="55">
      <formula>$I$31&lt;$E$11</formula>
    </cfRule>
  </conditionalFormatting>
  <conditionalFormatting sqref="R29:S31">
    <cfRule type="expression" dxfId="53" priority="54">
      <formula>$J$31&lt;$E$11</formula>
    </cfRule>
  </conditionalFormatting>
  <conditionalFormatting sqref="L32:M34">
    <cfRule type="expression" dxfId="52" priority="53">
      <formula>$G$34&lt;$E$11</formula>
    </cfRule>
  </conditionalFormatting>
  <conditionalFormatting sqref="N32:O34">
    <cfRule type="expression" dxfId="51" priority="52">
      <formula>$H$34&lt;$E$11</formula>
    </cfRule>
  </conditionalFormatting>
  <conditionalFormatting sqref="P32:Q34">
    <cfRule type="expression" dxfId="50" priority="51">
      <formula>$I$34&lt;$E$11</formula>
    </cfRule>
  </conditionalFormatting>
  <conditionalFormatting sqref="R32:S34">
    <cfRule type="expression" dxfId="49" priority="50">
      <formula>$J$34&lt;$E$11</formula>
    </cfRule>
  </conditionalFormatting>
  <conditionalFormatting sqref="L35:M37">
    <cfRule type="expression" dxfId="48" priority="49">
      <formula>$G$37&lt;$E$11</formula>
    </cfRule>
  </conditionalFormatting>
  <conditionalFormatting sqref="N35:O37">
    <cfRule type="expression" dxfId="47" priority="48">
      <formula>$H$37&lt;$E$11</formula>
    </cfRule>
  </conditionalFormatting>
  <conditionalFormatting sqref="P35:Q37">
    <cfRule type="expression" dxfId="46" priority="47">
      <formula>$I$37&lt;$E$11</formula>
    </cfRule>
  </conditionalFormatting>
  <conditionalFormatting sqref="R35:S37">
    <cfRule type="expression" dxfId="45" priority="46">
      <formula>$J$37&lt;$E$11</formula>
    </cfRule>
  </conditionalFormatting>
  <conditionalFormatting sqref="L38:M40">
    <cfRule type="expression" dxfId="44" priority="45">
      <formula>$G$40&lt;$E$11</formula>
    </cfRule>
  </conditionalFormatting>
  <conditionalFormatting sqref="N38:O40">
    <cfRule type="expression" dxfId="43" priority="44">
      <formula>$H$40&lt;$E$11</formula>
    </cfRule>
  </conditionalFormatting>
  <conditionalFormatting sqref="P38:Q40">
    <cfRule type="expression" dxfId="42" priority="43">
      <formula>$I$40&lt;$E$11</formula>
    </cfRule>
  </conditionalFormatting>
  <conditionalFormatting sqref="R38:S40">
    <cfRule type="expression" dxfId="41" priority="42">
      <formula>$J$40&lt;$E$11</formula>
    </cfRule>
  </conditionalFormatting>
  <conditionalFormatting sqref="L46:M48">
    <cfRule type="expression" dxfId="40" priority="41">
      <formula>$G$48&lt;$E$11</formula>
    </cfRule>
  </conditionalFormatting>
  <conditionalFormatting sqref="N46:O48">
    <cfRule type="expression" dxfId="39" priority="40">
      <formula>$H$48&lt;$E$11</formula>
    </cfRule>
  </conditionalFormatting>
  <conditionalFormatting sqref="P46:Q48">
    <cfRule type="expression" dxfId="38" priority="39">
      <formula>$I$48&lt;$E$11</formula>
    </cfRule>
  </conditionalFormatting>
  <conditionalFormatting sqref="R46:S48">
    <cfRule type="expression" dxfId="37" priority="38">
      <formula>$J$48&lt;$E$11</formula>
    </cfRule>
  </conditionalFormatting>
  <conditionalFormatting sqref="L49:M51">
    <cfRule type="expression" dxfId="36" priority="37">
      <formula>$G$51&lt;$E$11</formula>
    </cfRule>
  </conditionalFormatting>
  <conditionalFormatting sqref="N49:O51">
    <cfRule type="expression" dxfId="35" priority="36">
      <formula>$H$51&lt;$E$11</formula>
    </cfRule>
  </conditionalFormatting>
  <conditionalFormatting sqref="P49:Q51">
    <cfRule type="expression" dxfId="34" priority="35">
      <formula>$I$51&lt;$E$11</formula>
    </cfRule>
  </conditionalFormatting>
  <conditionalFormatting sqref="R49:S51">
    <cfRule type="expression" dxfId="33" priority="34">
      <formula>$J$51&lt;$E$11</formula>
    </cfRule>
  </conditionalFormatting>
  <conditionalFormatting sqref="L52:M54">
    <cfRule type="expression" dxfId="32" priority="33">
      <formula>$G$54&lt;$E$11</formula>
    </cfRule>
  </conditionalFormatting>
  <conditionalFormatting sqref="N52:O54">
    <cfRule type="expression" dxfId="31" priority="32">
      <formula>$H$54&lt;$E$11</formula>
    </cfRule>
  </conditionalFormatting>
  <conditionalFormatting sqref="P52:Q54">
    <cfRule type="expression" dxfId="30" priority="31">
      <formula>$I$54&lt;$E$11</formula>
    </cfRule>
  </conditionalFormatting>
  <conditionalFormatting sqref="R52:S54">
    <cfRule type="expression" dxfId="29" priority="30">
      <formula>$J$54&lt;$E$11</formula>
    </cfRule>
  </conditionalFormatting>
  <conditionalFormatting sqref="L55:M57">
    <cfRule type="expression" dxfId="28" priority="29">
      <formula>$G$57&lt;$E$11</formula>
    </cfRule>
  </conditionalFormatting>
  <conditionalFormatting sqref="N55:O57">
    <cfRule type="expression" dxfId="27" priority="28">
      <formula>$H$57&lt;$E$11</formula>
    </cfRule>
  </conditionalFormatting>
  <conditionalFormatting sqref="P55:Q57">
    <cfRule type="expression" dxfId="26" priority="27">
      <formula>$I$57&lt;$E$11</formula>
    </cfRule>
  </conditionalFormatting>
  <conditionalFormatting sqref="R55:S57">
    <cfRule type="expression" dxfId="25" priority="26">
      <formula>$J$57&lt;$E$11</formula>
    </cfRule>
  </conditionalFormatting>
  <conditionalFormatting sqref="L58:M60">
    <cfRule type="expression" dxfId="24" priority="25">
      <formula>$G$60&lt;$E$11</formula>
    </cfRule>
  </conditionalFormatting>
  <conditionalFormatting sqref="N58:O60">
    <cfRule type="expression" dxfId="23" priority="24">
      <formula>$H$60&lt;$E$11</formula>
    </cfRule>
  </conditionalFormatting>
  <conditionalFormatting sqref="P58:Q60">
    <cfRule type="expression" dxfId="22" priority="23">
      <formula>$I$60&lt;$E$11</formula>
    </cfRule>
  </conditionalFormatting>
  <conditionalFormatting sqref="R58:S60">
    <cfRule type="expression" dxfId="21" priority="22">
      <formula>$J$60&lt;$E$11</formula>
    </cfRule>
  </conditionalFormatting>
  <conditionalFormatting sqref="L61:M63">
    <cfRule type="expression" dxfId="20" priority="21">
      <formula>$G$63&lt;$E$11</formula>
    </cfRule>
  </conditionalFormatting>
  <conditionalFormatting sqref="N61:O63">
    <cfRule type="expression" dxfId="19" priority="20">
      <formula>$H$63&lt;$E$11</formula>
    </cfRule>
  </conditionalFormatting>
  <conditionalFormatting sqref="P61:Q63">
    <cfRule type="expression" dxfId="18" priority="19">
      <formula>$I$63&lt;$E$11</formula>
    </cfRule>
  </conditionalFormatting>
  <conditionalFormatting sqref="R61:S63">
    <cfRule type="expression" dxfId="17" priority="18">
      <formula>$J$63&lt;$E$11</formula>
    </cfRule>
  </conditionalFormatting>
  <conditionalFormatting sqref="L64:M66">
    <cfRule type="expression" dxfId="16" priority="17">
      <formula>$G$66&lt;$E$64</formula>
    </cfRule>
  </conditionalFormatting>
  <conditionalFormatting sqref="N64:O66">
    <cfRule type="expression" dxfId="15" priority="16">
      <formula>$H$66&lt;$E$64</formula>
    </cfRule>
  </conditionalFormatting>
  <conditionalFormatting sqref="P64:Q66">
    <cfRule type="expression" dxfId="14" priority="15">
      <formula>$I$66&lt;$E$64</formula>
    </cfRule>
  </conditionalFormatting>
  <conditionalFormatting sqref="R64:S66">
    <cfRule type="expression" dxfId="13" priority="14">
      <formula>$J$66&lt;$E$64</formula>
    </cfRule>
  </conditionalFormatting>
  <conditionalFormatting sqref="L67:M69">
    <cfRule type="expression" dxfId="12" priority="13">
      <formula>$G$69&lt;$E$67</formula>
    </cfRule>
  </conditionalFormatting>
  <conditionalFormatting sqref="N67:O69">
    <cfRule type="expression" dxfId="11" priority="12">
      <formula>$H$69&lt;$E$67</formula>
    </cfRule>
  </conditionalFormatting>
  <conditionalFormatting sqref="P67:Q69">
    <cfRule type="expression" dxfId="10" priority="11">
      <formula>$I$69&lt;$E$67</formula>
    </cfRule>
  </conditionalFormatting>
  <conditionalFormatting sqref="R67:S69">
    <cfRule type="expression" dxfId="9" priority="10">
      <formula>$J$69&lt;$E$67</formula>
    </cfRule>
  </conditionalFormatting>
  <conditionalFormatting sqref="L70:M72">
    <cfRule type="expression" dxfId="8" priority="9">
      <formula>$G$72&lt;$E$70</formula>
    </cfRule>
  </conditionalFormatting>
  <conditionalFormatting sqref="N70:O72">
    <cfRule type="expression" dxfId="7" priority="8">
      <formula>$H$72&lt;$E$70</formula>
    </cfRule>
  </conditionalFormatting>
  <conditionalFormatting sqref="P70:Q72">
    <cfRule type="expression" dxfId="6" priority="7">
      <formula>$I$72&lt;$E$70</formula>
    </cfRule>
  </conditionalFormatting>
  <conditionalFormatting sqref="R70:S72">
    <cfRule type="expression" dxfId="5" priority="6">
      <formula>$J$72&lt;$E$70</formula>
    </cfRule>
  </conditionalFormatting>
  <conditionalFormatting sqref="L73:M75">
    <cfRule type="expression" dxfId="4" priority="5">
      <formula>$G$75&lt;$E$73</formula>
    </cfRule>
  </conditionalFormatting>
  <conditionalFormatting sqref="N73:O75">
    <cfRule type="expression" dxfId="3" priority="4">
      <formula>$H$75&lt;$E$73</formula>
    </cfRule>
  </conditionalFormatting>
  <conditionalFormatting sqref="P73:Q75">
    <cfRule type="expression" dxfId="2" priority="3">
      <formula>$I$75&lt;$E$73</formula>
    </cfRule>
  </conditionalFormatting>
  <conditionalFormatting sqref="R73:S75">
    <cfRule type="expression" dxfId="1" priority="2">
      <formula>$J$75&lt;$E$73</formula>
    </cfRule>
  </conditionalFormatting>
  <conditionalFormatting sqref="G13:K13 G16:K16 G19:K19 G22:K22 G28:K28 G31:K31 G34:K34 G37:K37 G40:K40 G48:K48 G51:K51 G54:K54 G57:K57 G60:K60 G66:K66 G69:K69 G72:K72 G75:K75 G63:K63 G25:K25">
    <cfRule type="cellIs" dxfId="0" priority="1" operator="greaterThan">
      <formula>1</formula>
    </cfRule>
  </conditionalFormatting>
  <dataValidations count="3">
    <dataValidation type="decimal" allowBlank="1" showInputMessage="1" showErrorMessage="1" sqref="K11:K40 E11 G13:J14 G11:J11 E14 G16:J17 E17 G19:J20 E20 G22:J23 E23 G63:J64 E26 G28:J29 E29 G31:J32 E32 G34:J35 E35 G37:J38 E38 G40:J40 K46:K75 E46 G48:J49 G46:J46 E49 G51:J52 E52 G54:J55 E55 G57:J58 E58 G60:J61 E61 G75:J75 E64 G66:J67 E67 G69:J70 E70 G72:J73 E73 G25:J26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G63 F67 F66:J66 F70 F69:J69 F73 F72:J72 F47 K47 F50 K50 F53 K53 F56 K56 F59 K59 F62 K62 F65 K65 F68 K68 F71 K71 F75:K75 F74 K74 J46:K46 J49:K49 J52:K52 J55:K55 J58:K58 J61:K61 J64:K64 J67:K67 J70:K70 J73:K73 I63:J6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5"/>
  <sheetViews>
    <sheetView workbookViewId="0">
      <selection activeCell="G20" sqref="G20"/>
    </sheetView>
  </sheetViews>
  <sheetFormatPr defaultRowHeight="13.5" x14ac:dyDescent="0.25"/>
  <cols>
    <col min="1" max="1" width="20.85546875" style="66" customWidth="1"/>
    <col min="2" max="3" width="10.42578125" style="66" customWidth="1"/>
    <col min="4" max="4" width="13.28515625" style="66" customWidth="1"/>
    <col min="5" max="16384" width="9.140625" style="66"/>
  </cols>
  <sheetData>
    <row r="1" spans="1:12" x14ac:dyDescent="0.25">
      <c r="A1" s="65" t="s">
        <v>110</v>
      </c>
      <c r="B1" s="66" t="s">
        <v>297</v>
      </c>
      <c r="D1" s="65" t="s">
        <v>111</v>
      </c>
      <c r="E1" s="66" t="str">
        <f>IF('Sub Cases Monthly'!D4="","None",'Sub Cases Monthly'!D4)</f>
        <v>Brevard</v>
      </c>
      <c r="G1" s="67" t="s">
        <v>150</v>
      </c>
      <c r="H1" s="68" t="s">
        <v>143</v>
      </c>
      <c r="I1" s="68" t="s">
        <v>144</v>
      </c>
      <c r="J1" s="68" t="s">
        <v>145</v>
      </c>
      <c r="K1" s="68" t="s">
        <v>146</v>
      </c>
      <c r="L1" s="69" t="s">
        <v>147</v>
      </c>
    </row>
    <row r="2" spans="1:12" x14ac:dyDescent="0.25">
      <c r="A2" s="65" t="s">
        <v>109</v>
      </c>
      <c r="B2" s="66" t="s">
        <v>298</v>
      </c>
      <c r="G2" s="70">
        <v>1</v>
      </c>
      <c r="H2" s="71" t="s">
        <v>299</v>
      </c>
      <c r="I2" s="71" t="s">
        <v>148</v>
      </c>
      <c r="J2" s="71" t="s">
        <v>149</v>
      </c>
      <c r="K2" s="71">
        <v>20</v>
      </c>
      <c r="L2" s="72">
        <v>183</v>
      </c>
    </row>
    <row r="3" spans="1:12" x14ac:dyDescent="0.25">
      <c r="G3" s="70">
        <v>2</v>
      </c>
      <c r="H3" s="71" t="s">
        <v>300</v>
      </c>
      <c r="I3" s="71" t="s">
        <v>148</v>
      </c>
      <c r="J3" s="71" t="s">
        <v>301</v>
      </c>
      <c r="K3" s="71">
        <v>180</v>
      </c>
      <c r="L3" s="72">
        <v>240</v>
      </c>
    </row>
    <row r="4" spans="1:12" x14ac:dyDescent="0.25">
      <c r="G4" s="70">
        <v>3</v>
      </c>
      <c r="H4" s="71" t="s">
        <v>152</v>
      </c>
      <c r="I4" s="71" t="s">
        <v>148</v>
      </c>
      <c r="J4" s="71" t="s">
        <v>153</v>
      </c>
      <c r="K4" s="71">
        <v>241</v>
      </c>
      <c r="L4" s="72">
        <v>251</v>
      </c>
    </row>
    <row r="5" spans="1:12" x14ac:dyDescent="0.25">
      <c r="A5" s="73" t="s">
        <v>112</v>
      </c>
      <c r="B5" s="74">
        <v>43059</v>
      </c>
      <c r="G5" s="70">
        <v>4</v>
      </c>
      <c r="H5" s="71" t="s">
        <v>302</v>
      </c>
      <c r="I5" s="71" t="s">
        <v>148</v>
      </c>
      <c r="J5" s="71" t="s">
        <v>149</v>
      </c>
      <c r="K5" s="71">
        <v>252</v>
      </c>
      <c r="L5" s="72">
        <v>253</v>
      </c>
    </row>
    <row r="6" spans="1:12" x14ac:dyDescent="0.25">
      <c r="A6" s="73" t="s">
        <v>113</v>
      </c>
      <c r="B6" s="75"/>
      <c r="G6" s="70">
        <v>5</v>
      </c>
      <c r="L6" s="72"/>
    </row>
    <row r="7" spans="1:12" x14ac:dyDescent="0.25">
      <c r="A7" s="73" t="s">
        <v>115</v>
      </c>
      <c r="B7" s="66" t="str">
        <f>TEXT(B5,"MMM")</f>
        <v>Nov</v>
      </c>
      <c r="G7" s="70">
        <v>6</v>
      </c>
      <c r="H7" s="71"/>
      <c r="I7" s="71"/>
      <c r="J7" s="71"/>
      <c r="K7" s="71"/>
      <c r="L7" s="72"/>
    </row>
    <row r="8" spans="1:12" x14ac:dyDescent="0.25">
      <c r="A8" s="73" t="s">
        <v>117</v>
      </c>
      <c r="B8" s="66" t="str">
        <f>IF('Sub Cases Monthly'!D5="",1,'Sub Cases Monthly'!D5)</f>
        <v>Michelle Levar</v>
      </c>
      <c r="G8" s="70">
        <v>7</v>
      </c>
      <c r="H8" s="71"/>
      <c r="I8" s="71"/>
      <c r="J8" s="71"/>
      <c r="K8" s="71"/>
      <c r="L8" s="72"/>
    </row>
    <row r="9" spans="1:12" x14ac:dyDescent="0.25">
      <c r="A9" s="73" t="s">
        <v>114</v>
      </c>
      <c r="B9" s="76" t="str">
        <f>IF('Sub Cases Monthly'!H4="",TEXT(EDATE(B5,-1),"MMM"),'Sub Cases Monthly'!H4)</f>
        <v>June</v>
      </c>
      <c r="C9" s="66" t="str">
        <f>IF('Sub Cases Monthly'!H4="",TEXT(EDATE(B5,-1),"MMMM"),'Sub Cases Monthly'!H4)</f>
        <v>June</v>
      </c>
      <c r="G9" s="70">
        <v>8</v>
      </c>
      <c r="H9" s="71"/>
      <c r="I9" s="71"/>
      <c r="J9" s="71"/>
      <c r="K9" s="71"/>
      <c r="L9" s="72"/>
    </row>
    <row r="10" spans="1:12" x14ac:dyDescent="0.25">
      <c r="A10" s="73" t="s">
        <v>116</v>
      </c>
      <c r="B10" s="66" t="str">
        <f>E1&amp;" "&amp;B1&amp;" "&amp;B9&amp;" Ver"&amp;B8&amp;" "&amp;TEXT(B5,"Mmddyy")&amp;".xlsx"</f>
        <v>Brevard Outputs June VerMichelle Levar 112017.xlsx</v>
      </c>
      <c r="G10" s="70">
        <v>9</v>
      </c>
      <c r="H10" s="71"/>
      <c r="I10" s="71"/>
      <c r="J10" s="71"/>
      <c r="K10" s="71"/>
      <c r="L10" s="72"/>
    </row>
    <row r="11" spans="1:12" x14ac:dyDescent="0.25">
      <c r="A11" s="73" t="s">
        <v>118</v>
      </c>
      <c r="B11" s="66" t="str">
        <f>"R:\!CFY1718\Incoming Reports\Outputs\"&amp;C9&amp;"\"</f>
        <v>R:\!CFY1718\Incoming Reports\Outputs\June\</v>
      </c>
      <c r="G11" s="70">
        <v>10</v>
      </c>
      <c r="H11" s="71"/>
      <c r="I11" s="71"/>
      <c r="J11" s="71"/>
      <c r="K11" s="71"/>
      <c r="L11" s="72"/>
    </row>
    <row r="12" spans="1:12" ht="14.25" thickBot="1" x14ac:dyDescent="0.3">
      <c r="G12" s="77">
        <v>11</v>
      </c>
      <c r="H12" s="78"/>
      <c r="I12" s="78"/>
      <c r="J12" s="78"/>
      <c r="K12" s="78"/>
      <c r="L12" s="79"/>
    </row>
    <row r="13" spans="1:12" x14ac:dyDescent="0.25">
      <c r="A13" s="73" t="s">
        <v>142</v>
      </c>
      <c r="B13" s="66">
        <v>4</v>
      </c>
      <c r="G13" s="71"/>
      <c r="H13" s="71"/>
      <c r="I13" s="71"/>
      <c r="J13" s="71"/>
      <c r="K13" s="71"/>
      <c r="L13" s="71"/>
    </row>
    <row r="14" spans="1:12" x14ac:dyDescent="0.25">
      <c r="G14" s="71"/>
      <c r="H14" s="71"/>
      <c r="I14" s="71"/>
      <c r="J14" s="71"/>
      <c r="K14" s="71"/>
      <c r="L14" s="71"/>
    </row>
    <row r="20" spans="1:20" ht="27" x14ac:dyDescent="0.25">
      <c r="A20" s="65" t="s">
        <v>97</v>
      </c>
      <c r="B20" s="65" t="s">
        <v>119</v>
      </c>
      <c r="C20" s="65" t="s">
        <v>303</v>
      </c>
      <c r="D20" s="65" t="s">
        <v>304</v>
      </c>
      <c r="E20" s="65" t="s">
        <v>305</v>
      </c>
      <c r="F20" s="65" t="s">
        <v>306</v>
      </c>
      <c r="G20" s="65" t="s">
        <v>120</v>
      </c>
      <c r="H20" s="65" t="s">
        <v>121</v>
      </c>
      <c r="I20" s="65" t="s">
        <v>122</v>
      </c>
      <c r="J20" s="65" t="s">
        <v>123</v>
      </c>
      <c r="K20" s="65" t="s">
        <v>124</v>
      </c>
      <c r="L20" s="65" t="s">
        <v>125</v>
      </c>
      <c r="M20" s="65" t="s">
        <v>126</v>
      </c>
      <c r="N20" s="65" t="s">
        <v>127</v>
      </c>
      <c r="O20" s="65" t="s">
        <v>128</v>
      </c>
      <c r="P20" s="65" t="s">
        <v>129</v>
      </c>
      <c r="Q20" s="65" t="s">
        <v>130</v>
      </c>
      <c r="R20" s="65" t="s">
        <v>131</v>
      </c>
      <c r="S20" s="65" t="s">
        <v>307</v>
      </c>
      <c r="T20" s="65" t="s">
        <v>132</v>
      </c>
    </row>
    <row r="21" spans="1:20" x14ac:dyDescent="0.25">
      <c r="A21" s="66">
        <f>IFERROR(INDEX(LookupData!A3:A69,MATCH(E1,LookupData!E3:E69,0)),0)</f>
        <v>5</v>
      </c>
      <c r="B21" s="66">
        <v>18</v>
      </c>
      <c r="C21" s="66" t="s">
        <v>297</v>
      </c>
      <c r="D21" s="66" t="s">
        <v>308</v>
      </c>
      <c r="E21" s="66" t="s">
        <v>133</v>
      </c>
      <c r="F21" s="66" t="s">
        <v>159</v>
      </c>
      <c r="G21" s="80">
        <f>'Sub Cases Monthly'!E11</f>
        <v>1</v>
      </c>
      <c r="H21" s="80">
        <f>'Sub Cases Monthly'!F11</f>
        <v>1</v>
      </c>
      <c r="I21" s="80">
        <f>'Sub Cases Monthly'!G11</f>
        <v>0</v>
      </c>
      <c r="J21" s="80">
        <f>'Sub Cases Monthly'!H11</f>
        <v>2</v>
      </c>
      <c r="K21" s="80">
        <f>'Sub Cases Monthly'!I11</f>
        <v>0</v>
      </c>
      <c r="L21" s="80">
        <f>'Sub Cases Monthly'!J11</f>
        <v>3</v>
      </c>
      <c r="M21" s="80">
        <f>'Sub Cases Monthly'!K11</f>
        <v>1</v>
      </c>
      <c r="N21" s="80">
        <f>'Sub Cases Monthly'!L11</f>
        <v>0</v>
      </c>
      <c r="O21" s="80">
        <f>'Sub Cases Monthly'!M11</f>
        <v>0</v>
      </c>
      <c r="P21" s="80">
        <f>'Sub Cases Monthly'!N11</f>
        <v>0</v>
      </c>
      <c r="Q21" s="80">
        <f>'Sub Cases Monthly'!O11</f>
        <v>0</v>
      </c>
      <c r="R21" s="80">
        <f>'Sub Cases Monthly'!P11</f>
        <v>0</v>
      </c>
      <c r="S21" s="80">
        <v>1</v>
      </c>
      <c r="T21" s="80">
        <v>2</v>
      </c>
    </row>
    <row r="22" spans="1:20" x14ac:dyDescent="0.25">
      <c r="A22" s="66">
        <f>A$21</f>
        <v>5</v>
      </c>
      <c r="B22" s="66">
        <f>B$21</f>
        <v>18</v>
      </c>
      <c r="C22" s="66" t="s">
        <v>297</v>
      </c>
      <c r="D22" s="66" t="s">
        <v>308</v>
      </c>
      <c r="E22" s="66" t="s">
        <v>133</v>
      </c>
      <c r="F22" s="66" t="s">
        <v>160</v>
      </c>
      <c r="G22" s="80">
        <f>'Sub Cases Monthly'!E12</f>
        <v>8</v>
      </c>
      <c r="H22" s="80">
        <f>'Sub Cases Monthly'!F12</f>
        <v>2</v>
      </c>
      <c r="I22" s="80">
        <f>'Sub Cases Monthly'!G12</f>
        <v>0</v>
      </c>
      <c r="J22" s="80">
        <f>'Sub Cases Monthly'!H12</f>
        <v>3</v>
      </c>
      <c r="K22" s="80">
        <f>'Sub Cases Monthly'!I12</f>
        <v>3</v>
      </c>
      <c r="L22" s="80">
        <f>'Sub Cases Monthly'!J12</f>
        <v>1</v>
      </c>
      <c r="M22" s="80">
        <f>'Sub Cases Monthly'!K12</f>
        <v>3</v>
      </c>
      <c r="N22" s="80">
        <f>'Sub Cases Monthly'!L12</f>
        <v>5</v>
      </c>
      <c r="O22" s="80">
        <f>'Sub Cases Monthly'!M12</f>
        <v>3</v>
      </c>
      <c r="P22" s="80">
        <f>'Sub Cases Monthly'!N12</f>
        <v>0</v>
      </c>
      <c r="Q22" s="80">
        <f>'Sub Cases Monthly'!O12</f>
        <v>0</v>
      </c>
      <c r="R22" s="80">
        <f>'Sub Cases Monthly'!P12</f>
        <v>0</v>
      </c>
      <c r="S22" s="80">
        <v>1</v>
      </c>
      <c r="T22" s="80">
        <v>2</v>
      </c>
    </row>
    <row r="23" spans="1:20" x14ac:dyDescent="0.25">
      <c r="A23" s="66">
        <f t="shared" ref="A23:B54" si="0">A$21</f>
        <v>5</v>
      </c>
      <c r="B23" s="66">
        <f t="shared" si="0"/>
        <v>18</v>
      </c>
      <c r="C23" s="66" t="s">
        <v>297</v>
      </c>
      <c r="D23" s="66" t="s">
        <v>308</v>
      </c>
      <c r="E23" s="66" t="s">
        <v>133</v>
      </c>
      <c r="F23" s="66" t="s">
        <v>161</v>
      </c>
      <c r="G23" s="80">
        <f>'Sub Cases Monthly'!E13</f>
        <v>8</v>
      </c>
      <c r="H23" s="80">
        <f>'Sub Cases Monthly'!F13</f>
        <v>6</v>
      </c>
      <c r="I23" s="80">
        <f>'Sub Cases Monthly'!G13</f>
        <v>6</v>
      </c>
      <c r="J23" s="80">
        <f>'Sub Cases Monthly'!H13</f>
        <v>5</v>
      </c>
      <c r="K23" s="80">
        <f>'Sub Cases Monthly'!I13</f>
        <v>6</v>
      </c>
      <c r="L23" s="80">
        <f>'Sub Cases Monthly'!J13</f>
        <v>5</v>
      </c>
      <c r="M23" s="80">
        <f>'Sub Cases Monthly'!K13</f>
        <v>10</v>
      </c>
      <c r="N23" s="80">
        <f>'Sub Cases Monthly'!L13</f>
        <v>5</v>
      </c>
      <c r="O23" s="80">
        <f>'Sub Cases Monthly'!M13</f>
        <v>8</v>
      </c>
      <c r="P23" s="80">
        <f>'Sub Cases Monthly'!N13</f>
        <v>0</v>
      </c>
      <c r="Q23" s="80">
        <f>'Sub Cases Monthly'!O13</f>
        <v>0</v>
      </c>
      <c r="R23" s="80">
        <f>'Sub Cases Monthly'!P13</f>
        <v>0</v>
      </c>
      <c r="S23" s="80">
        <v>1</v>
      </c>
      <c r="T23" s="80">
        <v>2</v>
      </c>
    </row>
    <row r="24" spans="1:20" x14ac:dyDescent="0.25">
      <c r="A24" s="66">
        <f t="shared" si="0"/>
        <v>5</v>
      </c>
      <c r="B24" s="66">
        <f t="shared" si="0"/>
        <v>18</v>
      </c>
      <c r="C24" s="66" t="s">
        <v>297</v>
      </c>
      <c r="D24" s="66" t="s">
        <v>308</v>
      </c>
      <c r="E24" s="66" t="s">
        <v>133</v>
      </c>
      <c r="F24" s="66" t="s">
        <v>162</v>
      </c>
      <c r="G24" s="80">
        <f>'Sub Cases Monthly'!E14</f>
        <v>570</v>
      </c>
      <c r="H24" s="80">
        <f>'Sub Cases Monthly'!F14</f>
        <v>604</v>
      </c>
      <c r="I24" s="80">
        <f>'Sub Cases Monthly'!G14</f>
        <v>590</v>
      </c>
      <c r="J24" s="80">
        <f>'Sub Cases Monthly'!H14</f>
        <v>664</v>
      </c>
      <c r="K24" s="80">
        <f>'Sub Cases Monthly'!I14</f>
        <v>593</v>
      </c>
      <c r="L24" s="80">
        <f>'Sub Cases Monthly'!J14</f>
        <v>602</v>
      </c>
      <c r="M24" s="80">
        <f>'Sub Cases Monthly'!K14</f>
        <v>744</v>
      </c>
      <c r="N24" s="80">
        <f>'Sub Cases Monthly'!L14</f>
        <v>625</v>
      </c>
      <c r="O24" s="80">
        <f>'Sub Cases Monthly'!M14</f>
        <v>640</v>
      </c>
      <c r="P24" s="80">
        <f>'Sub Cases Monthly'!N14</f>
        <v>0</v>
      </c>
      <c r="Q24" s="80">
        <f>'Sub Cases Monthly'!O14</f>
        <v>0</v>
      </c>
      <c r="R24" s="80">
        <f>'Sub Cases Monthly'!P14</f>
        <v>0</v>
      </c>
      <c r="S24" s="80">
        <v>1</v>
      </c>
      <c r="T24" s="80">
        <v>2</v>
      </c>
    </row>
    <row r="25" spans="1:20" x14ac:dyDescent="0.25">
      <c r="A25" s="66">
        <f t="shared" si="0"/>
        <v>5</v>
      </c>
      <c r="B25" s="66">
        <f t="shared" si="0"/>
        <v>18</v>
      </c>
      <c r="C25" s="66" t="s">
        <v>297</v>
      </c>
      <c r="D25" s="66" t="s">
        <v>308</v>
      </c>
      <c r="E25" s="66" t="s">
        <v>133</v>
      </c>
      <c r="F25" s="66" t="s">
        <v>163</v>
      </c>
      <c r="G25" s="80">
        <f>'Sub Cases Monthly'!E15</f>
        <v>4</v>
      </c>
      <c r="H25" s="80">
        <f>'Sub Cases Monthly'!F15</f>
        <v>1</v>
      </c>
      <c r="I25" s="80">
        <f>'Sub Cases Monthly'!G15</f>
        <v>4</v>
      </c>
      <c r="J25" s="80">
        <f>'Sub Cases Monthly'!H15</f>
        <v>2</v>
      </c>
      <c r="K25" s="80">
        <f>'Sub Cases Monthly'!I15</f>
        <v>2</v>
      </c>
      <c r="L25" s="80">
        <f>'Sub Cases Monthly'!J15</f>
        <v>3</v>
      </c>
      <c r="M25" s="80">
        <f>'Sub Cases Monthly'!K15</f>
        <v>2</v>
      </c>
      <c r="N25" s="80">
        <f>'Sub Cases Monthly'!L15</f>
        <v>1</v>
      </c>
      <c r="O25" s="80">
        <f>'Sub Cases Monthly'!M15</f>
        <v>2</v>
      </c>
      <c r="P25" s="80">
        <f>'Sub Cases Monthly'!N15</f>
        <v>0</v>
      </c>
      <c r="Q25" s="80">
        <f>'Sub Cases Monthly'!O15</f>
        <v>0</v>
      </c>
      <c r="R25" s="80">
        <f>'Sub Cases Monthly'!P15</f>
        <v>0</v>
      </c>
      <c r="S25" s="80">
        <v>1</v>
      </c>
      <c r="T25" s="80">
        <v>2</v>
      </c>
    </row>
    <row r="26" spans="1:20" x14ac:dyDescent="0.25">
      <c r="A26" s="66">
        <f t="shared" si="0"/>
        <v>5</v>
      </c>
      <c r="B26" s="66">
        <f t="shared" si="0"/>
        <v>18</v>
      </c>
      <c r="C26" s="66" t="s">
        <v>297</v>
      </c>
      <c r="D26" s="66" t="s">
        <v>308</v>
      </c>
      <c r="E26" s="66" t="s">
        <v>133</v>
      </c>
      <c r="F26" s="66" t="s">
        <v>164</v>
      </c>
      <c r="G26" s="80">
        <f>'Sub Cases Monthly'!E16</f>
        <v>45</v>
      </c>
      <c r="H26" s="80">
        <f>'Sub Cases Monthly'!F16</f>
        <v>24</v>
      </c>
      <c r="I26" s="80">
        <f>'Sub Cases Monthly'!G16</f>
        <v>22</v>
      </c>
      <c r="J26" s="80">
        <f>'Sub Cases Monthly'!H16</f>
        <v>32</v>
      </c>
      <c r="K26" s="80">
        <f>'Sub Cases Monthly'!I16</f>
        <v>27</v>
      </c>
      <c r="L26" s="80">
        <f>'Sub Cases Monthly'!J16</f>
        <v>23</v>
      </c>
      <c r="M26" s="80">
        <f>'Sub Cases Monthly'!K16</f>
        <v>26</v>
      </c>
      <c r="N26" s="80">
        <f>'Sub Cases Monthly'!L16</f>
        <v>35</v>
      </c>
      <c r="O26" s="80">
        <f>'Sub Cases Monthly'!M16</f>
        <v>32</v>
      </c>
      <c r="P26" s="80">
        <f>'Sub Cases Monthly'!N16</f>
        <v>0</v>
      </c>
      <c r="Q26" s="80">
        <f>'Sub Cases Monthly'!O16</f>
        <v>0</v>
      </c>
      <c r="R26" s="80">
        <f>'Sub Cases Monthly'!P16</f>
        <v>0</v>
      </c>
      <c r="S26" s="80">
        <v>1</v>
      </c>
      <c r="T26" s="80">
        <v>2</v>
      </c>
    </row>
    <row r="27" spans="1:20" x14ac:dyDescent="0.25">
      <c r="A27" s="66">
        <f t="shared" si="0"/>
        <v>5</v>
      </c>
      <c r="B27" s="66">
        <f t="shared" si="0"/>
        <v>18</v>
      </c>
      <c r="C27" s="66" t="s">
        <v>297</v>
      </c>
      <c r="D27" s="66" t="s">
        <v>308</v>
      </c>
      <c r="E27" s="66" t="s">
        <v>133</v>
      </c>
      <c r="F27" s="66" t="s">
        <v>165</v>
      </c>
      <c r="G27" s="80">
        <f>'Sub Cases Monthly'!E17</f>
        <v>18</v>
      </c>
      <c r="H27" s="80">
        <f>'Sub Cases Monthly'!F17</f>
        <v>17</v>
      </c>
      <c r="I27" s="80">
        <f>'Sub Cases Monthly'!G17</f>
        <v>9</v>
      </c>
      <c r="J27" s="80">
        <f>'Sub Cases Monthly'!H17</f>
        <v>19</v>
      </c>
      <c r="K27" s="80">
        <f>'Sub Cases Monthly'!I17</f>
        <v>12</v>
      </c>
      <c r="L27" s="80">
        <f>'Sub Cases Monthly'!J17</f>
        <v>13</v>
      </c>
      <c r="M27" s="80">
        <f>'Sub Cases Monthly'!K17</f>
        <v>18</v>
      </c>
      <c r="N27" s="80">
        <f>'Sub Cases Monthly'!L17</f>
        <v>19</v>
      </c>
      <c r="O27" s="80">
        <f>'Sub Cases Monthly'!M17</f>
        <v>8</v>
      </c>
      <c r="P27" s="80">
        <f>'Sub Cases Monthly'!N17</f>
        <v>0</v>
      </c>
      <c r="Q27" s="80">
        <f>'Sub Cases Monthly'!O17</f>
        <v>0</v>
      </c>
      <c r="R27" s="80">
        <f>'Sub Cases Monthly'!P17</f>
        <v>0</v>
      </c>
      <c r="S27" s="80">
        <v>1</v>
      </c>
      <c r="T27" s="80">
        <v>2</v>
      </c>
    </row>
    <row r="28" spans="1:20" x14ac:dyDescent="0.25">
      <c r="A28" s="66">
        <f t="shared" si="0"/>
        <v>5</v>
      </c>
      <c r="B28" s="66">
        <f t="shared" si="0"/>
        <v>18</v>
      </c>
      <c r="C28" s="66" t="s">
        <v>297</v>
      </c>
      <c r="D28" s="66" t="s">
        <v>308</v>
      </c>
      <c r="E28" s="66" t="s">
        <v>133</v>
      </c>
      <c r="F28" s="66" t="s">
        <v>166</v>
      </c>
      <c r="G28" s="80">
        <f>'Sub Cases Monthly'!E18</f>
        <v>0</v>
      </c>
      <c r="H28" s="80">
        <f>'Sub Cases Monthly'!F18</f>
        <v>0</v>
      </c>
      <c r="I28" s="80">
        <f>'Sub Cases Monthly'!G18</f>
        <v>0</v>
      </c>
      <c r="J28" s="80">
        <f>'Sub Cases Monthly'!H18</f>
        <v>0</v>
      </c>
      <c r="K28" s="80">
        <f>'Sub Cases Monthly'!I18</f>
        <v>0</v>
      </c>
      <c r="L28" s="80">
        <f>'Sub Cases Monthly'!J18</f>
        <v>0</v>
      </c>
      <c r="M28" s="80">
        <f>'Sub Cases Monthly'!K18</f>
        <v>0</v>
      </c>
      <c r="N28" s="80">
        <f>'Sub Cases Monthly'!L18</f>
        <v>0</v>
      </c>
      <c r="O28" s="80">
        <f>'Sub Cases Monthly'!M18</f>
        <v>0</v>
      </c>
      <c r="P28" s="80">
        <f>'Sub Cases Monthly'!N18</f>
        <v>0</v>
      </c>
      <c r="Q28" s="80">
        <f>'Sub Cases Monthly'!O18</f>
        <v>0</v>
      </c>
      <c r="R28" s="80">
        <f>'Sub Cases Monthly'!P18</f>
        <v>0</v>
      </c>
      <c r="S28" s="80">
        <v>1</v>
      </c>
      <c r="T28" s="80">
        <v>2</v>
      </c>
    </row>
    <row r="29" spans="1:20" x14ac:dyDescent="0.25">
      <c r="A29" s="66">
        <f t="shared" si="0"/>
        <v>5</v>
      </c>
      <c r="B29" s="66">
        <f t="shared" si="0"/>
        <v>18</v>
      </c>
      <c r="C29" s="66" t="s">
        <v>297</v>
      </c>
      <c r="D29" s="66" t="s">
        <v>308</v>
      </c>
      <c r="E29" s="66" t="s">
        <v>134</v>
      </c>
      <c r="F29" s="66" t="s">
        <v>168</v>
      </c>
      <c r="G29" s="80">
        <f>'Sub Cases Monthly'!E22</f>
        <v>652</v>
      </c>
      <c r="H29" s="80">
        <f>'Sub Cases Monthly'!F22</f>
        <v>530</v>
      </c>
      <c r="I29" s="80">
        <f>'Sub Cases Monthly'!G22</f>
        <v>563</v>
      </c>
      <c r="J29" s="80">
        <f>'Sub Cases Monthly'!H22</f>
        <v>672</v>
      </c>
      <c r="K29" s="80">
        <f>'Sub Cases Monthly'!I22</f>
        <v>558</v>
      </c>
      <c r="L29" s="80">
        <f>'Sub Cases Monthly'!J22</f>
        <v>593</v>
      </c>
      <c r="M29" s="80">
        <f>'Sub Cases Monthly'!K22</f>
        <v>582</v>
      </c>
      <c r="N29" s="80">
        <f>'Sub Cases Monthly'!L22</f>
        <v>565</v>
      </c>
      <c r="O29" s="80">
        <f>'Sub Cases Monthly'!M22</f>
        <v>626</v>
      </c>
      <c r="P29" s="80">
        <f>'Sub Cases Monthly'!N22</f>
        <v>0</v>
      </c>
      <c r="Q29" s="80">
        <f>'Sub Cases Monthly'!O22</f>
        <v>0</v>
      </c>
      <c r="R29" s="80">
        <f>'Sub Cases Monthly'!P22</f>
        <v>0</v>
      </c>
      <c r="S29" s="80">
        <v>1</v>
      </c>
      <c r="T29" s="80">
        <v>2</v>
      </c>
    </row>
    <row r="30" spans="1:20" x14ac:dyDescent="0.25">
      <c r="A30" s="66">
        <f t="shared" si="0"/>
        <v>5</v>
      </c>
      <c r="B30" s="66">
        <f t="shared" si="0"/>
        <v>18</v>
      </c>
      <c r="C30" s="66" t="s">
        <v>297</v>
      </c>
      <c r="D30" s="66" t="s">
        <v>308</v>
      </c>
      <c r="E30" s="66" t="s">
        <v>134</v>
      </c>
      <c r="F30" s="66" t="s">
        <v>169</v>
      </c>
      <c r="G30" s="80">
        <f>'Sub Cases Monthly'!E23</f>
        <v>19</v>
      </c>
      <c r="H30" s="80">
        <f>'Sub Cases Monthly'!F23</f>
        <v>10</v>
      </c>
      <c r="I30" s="80">
        <f>'Sub Cases Monthly'!G23</f>
        <v>18</v>
      </c>
      <c r="J30" s="80">
        <f>'Sub Cases Monthly'!H23</f>
        <v>24</v>
      </c>
      <c r="K30" s="80">
        <f>'Sub Cases Monthly'!I23</f>
        <v>16</v>
      </c>
      <c r="L30" s="80">
        <f>'Sub Cases Monthly'!J23</f>
        <v>20</v>
      </c>
      <c r="M30" s="80">
        <f>'Sub Cases Monthly'!K23</f>
        <v>21</v>
      </c>
      <c r="N30" s="80">
        <f>'Sub Cases Monthly'!L23</f>
        <v>11</v>
      </c>
      <c r="O30" s="80">
        <f>'Sub Cases Monthly'!M23</f>
        <v>15</v>
      </c>
      <c r="P30" s="80">
        <f>'Sub Cases Monthly'!N23</f>
        <v>0</v>
      </c>
      <c r="Q30" s="80">
        <f>'Sub Cases Monthly'!O23</f>
        <v>0</v>
      </c>
      <c r="R30" s="80">
        <f>'Sub Cases Monthly'!P23</f>
        <v>0</v>
      </c>
      <c r="S30" s="80">
        <v>1</v>
      </c>
      <c r="T30" s="80">
        <v>2</v>
      </c>
    </row>
    <row r="31" spans="1:20" x14ac:dyDescent="0.25">
      <c r="A31" s="66">
        <f t="shared" si="0"/>
        <v>5</v>
      </c>
      <c r="B31" s="66">
        <f t="shared" si="0"/>
        <v>18</v>
      </c>
      <c r="C31" s="66" t="s">
        <v>297</v>
      </c>
      <c r="D31" s="66" t="s">
        <v>308</v>
      </c>
      <c r="E31" s="66" t="s">
        <v>134</v>
      </c>
      <c r="F31" s="66" t="s">
        <v>170</v>
      </c>
      <c r="G31" s="80">
        <f>'Sub Cases Monthly'!E24</f>
        <v>247</v>
      </c>
      <c r="H31" s="80">
        <f>'Sub Cases Monthly'!F24</f>
        <v>261</v>
      </c>
      <c r="I31" s="80">
        <f>'Sub Cases Monthly'!G24</f>
        <v>227</v>
      </c>
      <c r="J31" s="80">
        <f>'Sub Cases Monthly'!H24</f>
        <v>256</v>
      </c>
      <c r="K31" s="80">
        <f>'Sub Cases Monthly'!I24</f>
        <v>272</v>
      </c>
      <c r="L31" s="80">
        <f>'Sub Cases Monthly'!J24</f>
        <v>298</v>
      </c>
      <c r="M31" s="80">
        <f>'Sub Cases Monthly'!K24</f>
        <v>384</v>
      </c>
      <c r="N31" s="80">
        <f>'Sub Cases Monthly'!L24</f>
        <v>365</v>
      </c>
      <c r="O31" s="80">
        <f>'Sub Cases Monthly'!M24</f>
        <v>242</v>
      </c>
      <c r="P31" s="80">
        <f>'Sub Cases Monthly'!N24</f>
        <v>0</v>
      </c>
      <c r="Q31" s="80">
        <f>'Sub Cases Monthly'!O24</f>
        <v>0</v>
      </c>
      <c r="R31" s="80">
        <f>'Sub Cases Monthly'!P24</f>
        <v>0</v>
      </c>
      <c r="S31" s="80">
        <v>1</v>
      </c>
      <c r="T31" s="80">
        <v>2</v>
      </c>
    </row>
    <row r="32" spans="1:20" x14ac:dyDescent="0.25">
      <c r="A32" s="66">
        <f t="shared" si="0"/>
        <v>5</v>
      </c>
      <c r="B32" s="66">
        <f t="shared" si="0"/>
        <v>18</v>
      </c>
      <c r="C32" s="66" t="s">
        <v>297</v>
      </c>
      <c r="D32" s="66" t="s">
        <v>308</v>
      </c>
      <c r="E32" s="66" t="s">
        <v>134</v>
      </c>
      <c r="F32" s="66" t="s">
        <v>164</v>
      </c>
      <c r="G32" s="80">
        <f>'Sub Cases Monthly'!E25</f>
        <v>0</v>
      </c>
      <c r="H32" s="80">
        <f>'Sub Cases Monthly'!F25</f>
        <v>0</v>
      </c>
      <c r="I32" s="80">
        <f>'Sub Cases Monthly'!G25</f>
        <v>0</v>
      </c>
      <c r="J32" s="80">
        <f>'Sub Cases Monthly'!H25</f>
        <v>0</v>
      </c>
      <c r="K32" s="80">
        <f>'Sub Cases Monthly'!I25</f>
        <v>0</v>
      </c>
      <c r="L32" s="80">
        <f>'Sub Cases Monthly'!J25</f>
        <v>0</v>
      </c>
      <c r="M32" s="80">
        <f>'Sub Cases Monthly'!K25</f>
        <v>0</v>
      </c>
      <c r="N32" s="80">
        <f>'Sub Cases Monthly'!L25</f>
        <v>0</v>
      </c>
      <c r="O32" s="80">
        <f>'Sub Cases Monthly'!M25</f>
        <v>0</v>
      </c>
      <c r="P32" s="80">
        <f>'Sub Cases Monthly'!N25</f>
        <v>0</v>
      </c>
      <c r="Q32" s="80">
        <f>'Sub Cases Monthly'!O25</f>
        <v>0</v>
      </c>
      <c r="R32" s="80">
        <f>'Sub Cases Monthly'!P25</f>
        <v>0</v>
      </c>
      <c r="S32" s="80">
        <v>1</v>
      </c>
      <c r="T32" s="80">
        <v>2</v>
      </c>
    </row>
    <row r="33" spans="1:20" x14ac:dyDescent="0.25">
      <c r="A33" s="66">
        <f t="shared" si="0"/>
        <v>5</v>
      </c>
      <c r="B33" s="66">
        <f t="shared" si="0"/>
        <v>18</v>
      </c>
      <c r="C33" s="66" t="s">
        <v>297</v>
      </c>
      <c r="D33" s="66" t="s">
        <v>308</v>
      </c>
      <c r="E33" s="66" t="s">
        <v>134</v>
      </c>
      <c r="F33" s="66" t="s">
        <v>165</v>
      </c>
      <c r="G33" s="80">
        <f>'Sub Cases Monthly'!E26</f>
        <v>0</v>
      </c>
      <c r="H33" s="80">
        <f>'Sub Cases Monthly'!F26</f>
        <v>0</v>
      </c>
      <c r="I33" s="80">
        <f>'Sub Cases Monthly'!G26</f>
        <v>0</v>
      </c>
      <c r="J33" s="80">
        <f>'Sub Cases Monthly'!H26</f>
        <v>0</v>
      </c>
      <c r="K33" s="80">
        <f>'Sub Cases Monthly'!I26</f>
        <v>0</v>
      </c>
      <c r="L33" s="80">
        <f>'Sub Cases Monthly'!J26</f>
        <v>0</v>
      </c>
      <c r="M33" s="80">
        <f>'Sub Cases Monthly'!K26</f>
        <v>0</v>
      </c>
      <c r="N33" s="80">
        <f>'Sub Cases Monthly'!L26</f>
        <v>0</v>
      </c>
      <c r="O33" s="80">
        <f>'Sub Cases Monthly'!M26</f>
        <v>0</v>
      </c>
      <c r="P33" s="80">
        <f>'Sub Cases Monthly'!N26</f>
        <v>0</v>
      </c>
      <c r="Q33" s="80">
        <f>'Sub Cases Monthly'!O26</f>
        <v>0</v>
      </c>
      <c r="R33" s="80">
        <f>'Sub Cases Monthly'!P26</f>
        <v>0</v>
      </c>
      <c r="S33" s="80">
        <v>1</v>
      </c>
      <c r="T33" s="80">
        <v>2</v>
      </c>
    </row>
    <row r="34" spans="1:20" x14ac:dyDescent="0.25">
      <c r="A34" s="66">
        <f t="shared" si="0"/>
        <v>5</v>
      </c>
      <c r="B34" s="66">
        <f t="shared" si="0"/>
        <v>18</v>
      </c>
      <c r="C34" s="66" t="s">
        <v>297</v>
      </c>
      <c r="D34" s="66" t="s">
        <v>308</v>
      </c>
      <c r="E34" s="66" t="s">
        <v>134</v>
      </c>
      <c r="F34" s="66" t="s">
        <v>166</v>
      </c>
      <c r="G34" s="80">
        <f>'Sub Cases Monthly'!E27</f>
        <v>0</v>
      </c>
      <c r="H34" s="80">
        <f>'Sub Cases Monthly'!F27</f>
        <v>0</v>
      </c>
      <c r="I34" s="80">
        <f>'Sub Cases Monthly'!G27</f>
        <v>0</v>
      </c>
      <c r="J34" s="80">
        <f>'Sub Cases Monthly'!H27</f>
        <v>0</v>
      </c>
      <c r="K34" s="80">
        <f>'Sub Cases Monthly'!I27</f>
        <v>0</v>
      </c>
      <c r="L34" s="80">
        <f>'Sub Cases Monthly'!J27</f>
        <v>0</v>
      </c>
      <c r="M34" s="80">
        <f>'Sub Cases Monthly'!K27</f>
        <v>0</v>
      </c>
      <c r="N34" s="80">
        <f>'Sub Cases Monthly'!L27</f>
        <v>0</v>
      </c>
      <c r="O34" s="80">
        <f>'Sub Cases Monthly'!M27</f>
        <v>0</v>
      </c>
      <c r="P34" s="80">
        <f>'Sub Cases Monthly'!N27</f>
        <v>0</v>
      </c>
      <c r="Q34" s="80">
        <f>'Sub Cases Monthly'!O27</f>
        <v>0</v>
      </c>
      <c r="R34" s="80">
        <f>'Sub Cases Monthly'!P27</f>
        <v>0</v>
      </c>
      <c r="S34" s="80">
        <v>1</v>
      </c>
      <c r="T34" s="80">
        <v>2</v>
      </c>
    </row>
    <row r="35" spans="1:20" x14ac:dyDescent="0.25">
      <c r="A35" s="66">
        <f t="shared" si="0"/>
        <v>5</v>
      </c>
      <c r="B35" s="66">
        <f t="shared" si="0"/>
        <v>18</v>
      </c>
      <c r="C35" s="66" t="s">
        <v>297</v>
      </c>
      <c r="D35" s="66" t="s">
        <v>308</v>
      </c>
      <c r="E35" s="66" t="s">
        <v>141</v>
      </c>
      <c r="F35" s="66" t="s">
        <v>172</v>
      </c>
      <c r="G35" s="80">
        <f>'Sub Cases Monthly'!E31</f>
        <v>135</v>
      </c>
      <c r="H35" s="80">
        <f>'Sub Cases Monthly'!F31</f>
        <v>115</v>
      </c>
      <c r="I35" s="80">
        <f>'Sub Cases Monthly'!G31</f>
        <v>92</v>
      </c>
      <c r="J35" s="80">
        <f>'Sub Cases Monthly'!H31</f>
        <v>98</v>
      </c>
      <c r="K35" s="80">
        <f>'Sub Cases Monthly'!I31</f>
        <v>112</v>
      </c>
      <c r="L35" s="80">
        <f>'Sub Cases Monthly'!J31</f>
        <v>83</v>
      </c>
      <c r="M35" s="80">
        <f>'Sub Cases Monthly'!K31</f>
        <v>150</v>
      </c>
      <c r="N35" s="80">
        <f>'Sub Cases Monthly'!L31</f>
        <v>118</v>
      </c>
      <c r="O35" s="80">
        <f>'Sub Cases Monthly'!M31</f>
        <v>96</v>
      </c>
      <c r="P35" s="80">
        <f>'Sub Cases Monthly'!N31</f>
        <v>0</v>
      </c>
      <c r="Q35" s="80">
        <f>'Sub Cases Monthly'!O31</f>
        <v>0</v>
      </c>
      <c r="R35" s="80">
        <f>'Sub Cases Monthly'!P31</f>
        <v>0</v>
      </c>
      <c r="S35" s="80">
        <v>1</v>
      </c>
      <c r="T35" s="80">
        <v>2</v>
      </c>
    </row>
    <row r="36" spans="1:20" x14ac:dyDescent="0.25">
      <c r="A36" s="66">
        <f t="shared" si="0"/>
        <v>5</v>
      </c>
      <c r="B36" s="66">
        <f t="shared" si="0"/>
        <v>18</v>
      </c>
      <c r="C36" s="66" t="s">
        <v>297</v>
      </c>
      <c r="D36" s="66" t="s">
        <v>308</v>
      </c>
      <c r="E36" s="66" t="s">
        <v>141</v>
      </c>
      <c r="F36" s="66" t="s">
        <v>173</v>
      </c>
      <c r="G36" s="80">
        <f>'Sub Cases Monthly'!E32</f>
        <v>4</v>
      </c>
      <c r="H36" s="80">
        <f>'Sub Cases Monthly'!F32</f>
        <v>1</v>
      </c>
      <c r="I36" s="80">
        <f>'Sub Cases Monthly'!G32</f>
        <v>9</v>
      </c>
      <c r="J36" s="80">
        <f>'Sub Cases Monthly'!H32</f>
        <v>0</v>
      </c>
      <c r="K36" s="80">
        <f>'Sub Cases Monthly'!I32</f>
        <v>0</v>
      </c>
      <c r="L36" s="80">
        <f>'Sub Cases Monthly'!J32</f>
        <v>0</v>
      </c>
      <c r="M36" s="80">
        <f>'Sub Cases Monthly'!K32</f>
        <v>5</v>
      </c>
      <c r="N36" s="80">
        <f>'Sub Cases Monthly'!L32</f>
        <v>0</v>
      </c>
      <c r="O36" s="80">
        <f>'Sub Cases Monthly'!M32</f>
        <v>0</v>
      </c>
      <c r="P36" s="80">
        <f>'Sub Cases Monthly'!N32</f>
        <v>0</v>
      </c>
      <c r="Q36" s="80">
        <f>'Sub Cases Monthly'!O32</f>
        <v>0</v>
      </c>
      <c r="R36" s="80">
        <f>'Sub Cases Monthly'!P32</f>
        <v>0</v>
      </c>
      <c r="S36" s="80">
        <v>1</v>
      </c>
      <c r="T36" s="80">
        <v>2</v>
      </c>
    </row>
    <row r="37" spans="1:20" x14ac:dyDescent="0.25">
      <c r="A37" s="66">
        <f t="shared" si="0"/>
        <v>5</v>
      </c>
      <c r="B37" s="66">
        <f t="shared" si="0"/>
        <v>18</v>
      </c>
      <c r="C37" s="66" t="s">
        <v>297</v>
      </c>
      <c r="D37" s="66" t="s">
        <v>308</v>
      </c>
      <c r="E37" s="66" t="s">
        <v>141</v>
      </c>
      <c r="F37" s="66" t="s">
        <v>174</v>
      </c>
      <c r="G37" s="80">
        <f>'Sub Cases Monthly'!E33</f>
        <v>5</v>
      </c>
      <c r="H37" s="80">
        <f>'Sub Cases Monthly'!F33</f>
        <v>1</v>
      </c>
      <c r="I37" s="80">
        <f>'Sub Cases Monthly'!G33</f>
        <v>2</v>
      </c>
      <c r="J37" s="80">
        <f>'Sub Cases Monthly'!H33</f>
        <v>1</v>
      </c>
      <c r="K37" s="80">
        <f>'Sub Cases Monthly'!I33</f>
        <v>2</v>
      </c>
      <c r="L37" s="80">
        <f>'Sub Cases Monthly'!J33</f>
        <v>0</v>
      </c>
      <c r="M37" s="80">
        <f>'Sub Cases Monthly'!K33</f>
        <v>6</v>
      </c>
      <c r="N37" s="80">
        <f>'Sub Cases Monthly'!L33</f>
        <v>3</v>
      </c>
      <c r="O37" s="80">
        <f>'Sub Cases Monthly'!M33</f>
        <v>0</v>
      </c>
      <c r="P37" s="80">
        <f>'Sub Cases Monthly'!N33</f>
        <v>0</v>
      </c>
      <c r="Q37" s="80">
        <f>'Sub Cases Monthly'!O33</f>
        <v>0</v>
      </c>
      <c r="R37" s="80">
        <f>'Sub Cases Monthly'!P33</f>
        <v>0</v>
      </c>
      <c r="S37" s="80">
        <v>1</v>
      </c>
      <c r="T37" s="80">
        <v>2</v>
      </c>
    </row>
    <row r="38" spans="1:20" x14ac:dyDescent="0.25">
      <c r="A38" s="66">
        <f t="shared" si="0"/>
        <v>5</v>
      </c>
      <c r="B38" s="66">
        <f t="shared" si="0"/>
        <v>18</v>
      </c>
      <c r="C38" s="66" t="s">
        <v>297</v>
      </c>
      <c r="D38" s="66" t="s">
        <v>308</v>
      </c>
      <c r="E38" s="66" t="s">
        <v>141</v>
      </c>
      <c r="F38" s="66" t="s">
        <v>166</v>
      </c>
      <c r="G38" s="80">
        <f>'Sub Cases Monthly'!E34</f>
        <v>0</v>
      </c>
      <c r="H38" s="80">
        <f>'Sub Cases Monthly'!F34</f>
        <v>0</v>
      </c>
      <c r="I38" s="80">
        <f>'Sub Cases Monthly'!G34</f>
        <v>0</v>
      </c>
      <c r="J38" s="80">
        <f>'Sub Cases Monthly'!H34</f>
        <v>0</v>
      </c>
      <c r="K38" s="80">
        <f>'Sub Cases Monthly'!I34</f>
        <v>0</v>
      </c>
      <c r="L38" s="80">
        <f>'Sub Cases Monthly'!J34</f>
        <v>0</v>
      </c>
      <c r="M38" s="80">
        <f>'Sub Cases Monthly'!K34</f>
        <v>0</v>
      </c>
      <c r="N38" s="80">
        <f>'Sub Cases Monthly'!L34</f>
        <v>0</v>
      </c>
      <c r="O38" s="80">
        <f>'Sub Cases Monthly'!M34</f>
        <v>0</v>
      </c>
      <c r="P38" s="80">
        <f>'Sub Cases Monthly'!N34</f>
        <v>0</v>
      </c>
      <c r="Q38" s="80">
        <f>'Sub Cases Monthly'!O34</f>
        <v>0</v>
      </c>
      <c r="R38" s="80">
        <f>'Sub Cases Monthly'!P34</f>
        <v>0</v>
      </c>
      <c r="S38" s="80">
        <v>1</v>
      </c>
      <c r="T38" s="80">
        <v>2</v>
      </c>
    </row>
    <row r="39" spans="1:20" x14ac:dyDescent="0.25">
      <c r="A39" s="66">
        <f t="shared" si="0"/>
        <v>5</v>
      </c>
      <c r="B39" s="66">
        <f t="shared" si="0"/>
        <v>18</v>
      </c>
      <c r="C39" s="66" t="s">
        <v>297</v>
      </c>
      <c r="D39" s="66" t="s">
        <v>308</v>
      </c>
      <c r="E39" s="66" t="s">
        <v>138</v>
      </c>
      <c r="F39" s="66" t="s">
        <v>177</v>
      </c>
      <c r="G39" s="80">
        <f>'Sub Cases Monthly'!E38</f>
        <v>193</v>
      </c>
      <c r="H39" s="80">
        <f>'Sub Cases Monthly'!F38</f>
        <v>160</v>
      </c>
      <c r="I39" s="80">
        <f>'Sub Cases Monthly'!G38</f>
        <v>185</v>
      </c>
      <c r="J39" s="80">
        <f>'Sub Cases Monthly'!H38</f>
        <v>140</v>
      </c>
      <c r="K39" s="80">
        <f>'Sub Cases Monthly'!I38</f>
        <v>176</v>
      </c>
      <c r="L39" s="80">
        <f>'Sub Cases Monthly'!J38</f>
        <v>226</v>
      </c>
      <c r="M39" s="80">
        <f>'Sub Cases Monthly'!K38</f>
        <v>174</v>
      </c>
      <c r="N39" s="80">
        <f>'Sub Cases Monthly'!L38</f>
        <v>181</v>
      </c>
      <c r="O39" s="80">
        <f>'Sub Cases Monthly'!M38</f>
        <v>190</v>
      </c>
      <c r="P39" s="80">
        <f>'Sub Cases Monthly'!N38</f>
        <v>0</v>
      </c>
      <c r="Q39" s="80">
        <f>'Sub Cases Monthly'!O38</f>
        <v>0</v>
      </c>
      <c r="R39" s="80">
        <f>'Sub Cases Monthly'!P38</f>
        <v>0</v>
      </c>
      <c r="S39" s="80">
        <v>1</v>
      </c>
      <c r="T39" s="80">
        <v>2</v>
      </c>
    </row>
    <row r="40" spans="1:20" x14ac:dyDescent="0.25">
      <c r="A40" s="66">
        <f t="shared" si="0"/>
        <v>5</v>
      </c>
      <c r="B40" s="66">
        <f t="shared" si="0"/>
        <v>18</v>
      </c>
      <c r="C40" s="66" t="s">
        <v>297</v>
      </c>
      <c r="D40" s="66" t="s">
        <v>308</v>
      </c>
      <c r="E40" s="66" t="s">
        <v>138</v>
      </c>
      <c r="F40" s="66" t="s">
        <v>178</v>
      </c>
      <c r="G40" s="80">
        <f>'Sub Cases Monthly'!E39</f>
        <v>594</v>
      </c>
      <c r="H40" s="80">
        <f>'Sub Cases Monthly'!F39</f>
        <v>522</v>
      </c>
      <c r="I40" s="80">
        <f>'Sub Cases Monthly'!G39</f>
        <v>495</v>
      </c>
      <c r="J40" s="80">
        <f>'Sub Cases Monthly'!H39</f>
        <v>568</v>
      </c>
      <c r="K40" s="80">
        <f>'Sub Cases Monthly'!I39</f>
        <v>626</v>
      </c>
      <c r="L40" s="80">
        <f>'Sub Cases Monthly'!J39</f>
        <v>598</v>
      </c>
      <c r="M40" s="80">
        <f>'Sub Cases Monthly'!K39</f>
        <v>638</v>
      </c>
      <c r="N40" s="80">
        <f>'Sub Cases Monthly'!L39</f>
        <v>662</v>
      </c>
      <c r="O40" s="80">
        <f>'Sub Cases Monthly'!M39</f>
        <v>717</v>
      </c>
      <c r="P40" s="80">
        <f>'Sub Cases Monthly'!N39</f>
        <v>0</v>
      </c>
      <c r="Q40" s="80">
        <f>'Sub Cases Monthly'!O39</f>
        <v>0</v>
      </c>
      <c r="R40" s="80">
        <f>'Sub Cases Monthly'!P39</f>
        <v>0</v>
      </c>
      <c r="S40" s="80">
        <v>1</v>
      </c>
      <c r="T40" s="80">
        <v>2</v>
      </c>
    </row>
    <row r="41" spans="1:20" x14ac:dyDescent="0.25">
      <c r="A41" s="66">
        <f t="shared" si="0"/>
        <v>5</v>
      </c>
      <c r="B41" s="66">
        <f t="shared" si="0"/>
        <v>18</v>
      </c>
      <c r="C41" s="66" t="s">
        <v>297</v>
      </c>
      <c r="D41" s="66" t="s">
        <v>308</v>
      </c>
      <c r="E41" s="66" t="s">
        <v>138</v>
      </c>
      <c r="F41" s="66" t="s">
        <v>166</v>
      </c>
      <c r="G41" s="80">
        <f>'Sub Cases Monthly'!E40</f>
        <v>6</v>
      </c>
      <c r="H41" s="80">
        <f>'Sub Cases Monthly'!F40</f>
        <v>6</v>
      </c>
      <c r="I41" s="80">
        <f>'Sub Cases Monthly'!G40</f>
        <v>9</v>
      </c>
      <c r="J41" s="80">
        <f>'Sub Cases Monthly'!H40</f>
        <v>5</v>
      </c>
      <c r="K41" s="80">
        <f>'Sub Cases Monthly'!I40</f>
        <v>3</v>
      </c>
      <c r="L41" s="80">
        <f>'Sub Cases Monthly'!J40</f>
        <v>7</v>
      </c>
      <c r="M41" s="80">
        <f>'Sub Cases Monthly'!K40</f>
        <v>3</v>
      </c>
      <c r="N41" s="80">
        <f>'Sub Cases Monthly'!L40</f>
        <v>0</v>
      </c>
      <c r="O41" s="80">
        <f>'Sub Cases Monthly'!M40</f>
        <v>0</v>
      </c>
      <c r="P41" s="80">
        <f>'Sub Cases Monthly'!N40</f>
        <v>0</v>
      </c>
      <c r="Q41" s="80">
        <f>'Sub Cases Monthly'!O40</f>
        <v>0</v>
      </c>
      <c r="R41" s="80">
        <f>'Sub Cases Monthly'!P40</f>
        <v>0</v>
      </c>
      <c r="S41" s="80">
        <v>1</v>
      </c>
      <c r="T41" s="80">
        <v>2</v>
      </c>
    </row>
    <row r="42" spans="1:20" x14ac:dyDescent="0.25">
      <c r="A42" s="66">
        <f t="shared" si="0"/>
        <v>5</v>
      </c>
      <c r="B42" s="66">
        <f t="shared" si="0"/>
        <v>18</v>
      </c>
      <c r="C42" s="66" t="s">
        <v>297</v>
      </c>
      <c r="D42" s="66" t="s">
        <v>308</v>
      </c>
      <c r="E42" s="66" t="s">
        <v>135</v>
      </c>
      <c r="F42" s="66" t="s">
        <v>180</v>
      </c>
      <c r="G42" s="80">
        <f>'Sub Cases Monthly'!E45</f>
        <v>3</v>
      </c>
      <c r="H42" s="80">
        <f>'Sub Cases Monthly'!F45</f>
        <v>3</v>
      </c>
      <c r="I42" s="80">
        <f>'Sub Cases Monthly'!G45</f>
        <v>1</v>
      </c>
      <c r="J42" s="80">
        <f>'Sub Cases Monthly'!H45</f>
        <v>3</v>
      </c>
      <c r="K42" s="80">
        <f>'Sub Cases Monthly'!I45</f>
        <v>2</v>
      </c>
      <c r="L42" s="80">
        <f>'Sub Cases Monthly'!J45</f>
        <v>5</v>
      </c>
      <c r="M42" s="80">
        <f>'Sub Cases Monthly'!K45</f>
        <v>4</v>
      </c>
      <c r="N42" s="80">
        <f>'Sub Cases Monthly'!L45</f>
        <v>4</v>
      </c>
      <c r="O42" s="80">
        <f>'Sub Cases Monthly'!M45</f>
        <v>6</v>
      </c>
      <c r="P42" s="80">
        <f>'Sub Cases Monthly'!N45</f>
        <v>0</v>
      </c>
      <c r="Q42" s="80">
        <f>'Sub Cases Monthly'!O45</f>
        <v>0</v>
      </c>
      <c r="R42" s="80">
        <f>'Sub Cases Monthly'!P45</f>
        <v>0</v>
      </c>
      <c r="S42" s="80">
        <v>1</v>
      </c>
      <c r="T42" s="80">
        <v>2</v>
      </c>
    </row>
    <row r="43" spans="1:20" x14ac:dyDescent="0.25">
      <c r="A43" s="66">
        <f t="shared" si="0"/>
        <v>5</v>
      </c>
      <c r="B43" s="66">
        <f t="shared" si="0"/>
        <v>18</v>
      </c>
      <c r="C43" s="66" t="s">
        <v>297</v>
      </c>
      <c r="D43" s="66" t="s">
        <v>308</v>
      </c>
      <c r="E43" s="66" t="s">
        <v>135</v>
      </c>
      <c r="F43" s="66" t="s">
        <v>181</v>
      </c>
      <c r="G43" s="80">
        <f>'Sub Cases Monthly'!E46</f>
        <v>0</v>
      </c>
      <c r="H43" s="80">
        <f>'Sub Cases Monthly'!F46</f>
        <v>1</v>
      </c>
      <c r="I43" s="80">
        <f>'Sub Cases Monthly'!G46</f>
        <v>1</v>
      </c>
      <c r="J43" s="80">
        <f>'Sub Cases Monthly'!H46</f>
        <v>2</v>
      </c>
      <c r="K43" s="80">
        <f>'Sub Cases Monthly'!I46</f>
        <v>3</v>
      </c>
      <c r="L43" s="80">
        <f>'Sub Cases Monthly'!J46</f>
        <v>1</v>
      </c>
      <c r="M43" s="80">
        <f>'Sub Cases Monthly'!K46</f>
        <v>1</v>
      </c>
      <c r="N43" s="80">
        <f>'Sub Cases Monthly'!L46</f>
        <v>3</v>
      </c>
      <c r="O43" s="80">
        <f>'Sub Cases Monthly'!M46</f>
        <v>0</v>
      </c>
      <c r="P43" s="80">
        <f>'Sub Cases Monthly'!N46</f>
        <v>0</v>
      </c>
      <c r="Q43" s="80">
        <f>'Sub Cases Monthly'!O46</f>
        <v>0</v>
      </c>
      <c r="R43" s="80">
        <f>'Sub Cases Monthly'!P46</f>
        <v>0</v>
      </c>
      <c r="S43" s="80">
        <v>1</v>
      </c>
      <c r="T43" s="80">
        <v>2</v>
      </c>
    </row>
    <row r="44" spans="1:20" x14ac:dyDescent="0.25">
      <c r="A44" s="66">
        <f t="shared" si="0"/>
        <v>5</v>
      </c>
      <c r="B44" s="66">
        <f t="shared" si="0"/>
        <v>18</v>
      </c>
      <c r="C44" s="66" t="s">
        <v>297</v>
      </c>
      <c r="D44" s="66" t="s">
        <v>308</v>
      </c>
      <c r="E44" s="66" t="s">
        <v>135</v>
      </c>
      <c r="F44" s="66" t="s">
        <v>182</v>
      </c>
      <c r="G44" s="80">
        <f>'Sub Cases Monthly'!E47</f>
        <v>43</v>
      </c>
      <c r="H44" s="80">
        <f>'Sub Cases Monthly'!F47</f>
        <v>50</v>
      </c>
      <c r="I44" s="80">
        <f>'Sub Cases Monthly'!G47</f>
        <v>52</v>
      </c>
      <c r="J44" s="80">
        <f>'Sub Cases Monthly'!H47</f>
        <v>45</v>
      </c>
      <c r="K44" s="80">
        <f>'Sub Cases Monthly'!I47</f>
        <v>37</v>
      </c>
      <c r="L44" s="80">
        <f>'Sub Cases Monthly'!J47</f>
        <v>64</v>
      </c>
      <c r="M44" s="80">
        <f>'Sub Cases Monthly'!K47</f>
        <v>54</v>
      </c>
      <c r="N44" s="80">
        <f>'Sub Cases Monthly'!L47</f>
        <v>79</v>
      </c>
      <c r="O44" s="80">
        <f>'Sub Cases Monthly'!M47</f>
        <v>91</v>
      </c>
      <c r="P44" s="80">
        <f>'Sub Cases Monthly'!N47</f>
        <v>0</v>
      </c>
      <c r="Q44" s="80">
        <f>'Sub Cases Monthly'!O47</f>
        <v>0</v>
      </c>
      <c r="R44" s="80">
        <f>'Sub Cases Monthly'!P47</f>
        <v>0</v>
      </c>
      <c r="S44" s="80">
        <v>1</v>
      </c>
      <c r="T44" s="80">
        <v>2</v>
      </c>
    </row>
    <row r="45" spans="1:20" x14ac:dyDescent="0.25">
      <c r="A45" s="66">
        <f t="shared" si="0"/>
        <v>5</v>
      </c>
      <c r="B45" s="66">
        <f t="shared" si="0"/>
        <v>18</v>
      </c>
      <c r="C45" s="66" t="s">
        <v>297</v>
      </c>
      <c r="D45" s="66" t="s">
        <v>308</v>
      </c>
      <c r="E45" s="66" t="s">
        <v>135</v>
      </c>
      <c r="F45" s="66" t="s">
        <v>183</v>
      </c>
      <c r="G45" s="80">
        <f>'Sub Cases Monthly'!E48</f>
        <v>1</v>
      </c>
      <c r="H45" s="80">
        <f>'Sub Cases Monthly'!F48</f>
        <v>1</v>
      </c>
      <c r="I45" s="80">
        <f>'Sub Cases Monthly'!G48</f>
        <v>0</v>
      </c>
      <c r="J45" s="80">
        <f>'Sub Cases Monthly'!H48</f>
        <v>0</v>
      </c>
      <c r="K45" s="80">
        <f>'Sub Cases Monthly'!I48</f>
        <v>0</v>
      </c>
      <c r="L45" s="80">
        <f>'Sub Cases Monthly'!J48</f>
        <v>1</v>
      </c>
      <c r="M45" s="80">
        <f>'Sub Cases Monthly'!K48</f>
        <v>0</v>
      </c>
      <c r="N45" s="80">
        <f>'Sub Cases Monthly'!L48</f>
        <v>0</v>
      </c>
      <c r="O45" s="80">
        <f>'Sub Cases Monthly'!M48</f>
        <v>0</v>
      </c>
      <c r="P45" s="80">
        <f>'Sub Cases Monthly'!N48</f>
        <v>0</v>
      </c>
      <c r="Q45" s="80">
        <f>'Sub Cases Monthly'!O48</f>
        <v>0</v>
      </c>
      <c r="R45" s="80">
        <f>'Sub Cases Monthly'!P48</f>
        <v>0</v>
      </c>
      <c r="S45" s="80">
        <v>1</v>
      </c>
      <c r="T45" s="80">
        <v>2</v>
      </c>
    </row>
    <row r="46" spans="1:20" x14ac:dyDescent="0.25">
      <c r="A46" s="66">
        <f t="shared" si="0"/>
        <v>5</v>
      </c>
      <c r="B46" s="66">
        <f t="shared" si="0"/>
        <v>18</v>
      </c>
      <c r="C46" s="66" t="s">
        <v>297</v>
      </c>
      <c r="D46" s="66" t="s">
        <v>308</v>
      </c>
      <c r="E46" s="66" t="s">
        <v>135</v>
      </c>
      <c r="F46" s="66" t="s">
        <v>184</v>
      </c>
      <c r="G46" s="80">
        <f>'Sub Cases Monthly'!E49</f>
        <v>73</v>
      </c>
      <c r="H46" s="80">
        <f>'Sub Cases Monthly'!F49</f>
        <v>75</v>
      </c>
      <c r="I46" s="80">
        <f>'Sub Cases Monthly'!G49</f>
        <v>84</v>
      </c>
      <c r="J46" s="80">
        <f>'Sub Cases Monthly'!H49</f>
        <v>100</v>
      </c>
      <c r="K46" s="80">
        <f>'Sub Cases Monthly'!I49</f>
        <v>108</v>
      </c>
      <c r="L46" s="80">
        <f>'Sub Cases Monthly'!J49</f>
        <v>90</v>
      </c>
      <c r="M46" s="80">
        <f>'Sub Cases Monthly'!K49</f>
        <v>129</v>
      </c>
      <c r="N46" s="80">
        <f>'Sub Cases Monthly'!L49</f>
        <v>156</v>
      </c>
      <c r="O46" s="80">
        <f>'Sub Cases Monthly'!M49</f>
        <v>136</v>
      </c>
      <c r="P46" s="80">
        <f>'Sub Cases Monthly'!N49</f>
        <v>0</v>
      </c>
      <c r="Q46" s="80">
        <f>'Sub Cases Monthly'!O49</f>
        <v>0</v>
      </c>
      <c r="R46" s="80">
        <f>'Sub Cases Monthly'!P49</f>
        <v>0</v>
      </c>
      <c r="S46" s="80">
        <v>1</v>
      </c>
      <c r="T46" s="80">
        <v>2</v>
      </c>
    </row>
    <row r="47" spans="1:20" x14ac:dyDescent="0.25">
      <c r="A47" s="66">
        <f t="shared" si="0"/>
        <v>5</v>
      </c>
      <c r="B47" s="66">
        <f t="shared" si="0"/>
        <v>18</v>
      </c>
      <c r="C47" s="66" t="s">
        <v>297</v>
      </c>
      <c r="D47" s="66" t="s">
        <v>308</v>
      </c>
      <c r="E47" s="66" t="s">
        <v>135</v>
      </c>
      <c r="F47" s="66" t="s">
        <v>185</v>
      </c>
      <c r="G47" s="80">
        <f>'Sub Cases Monthly'!E50</f>
        <v>0</v>
      </c>
      <c r="H47" s="80">
        <f>'Sub Cases Monthly'!F50</f>
        <v>1</v>
      </c>
      <c r="I47" s="80">
        <f>'Sub Cases Monthly'!G50</f>
        <v>0</v>
      </c>
      <c r="J47" s="80">
        <f>'Sub Cases Monthly'!H50</f>
        <v>0</v>
      </c>
      <c r="K47" s="80">
        <f>'Sub Cases Monthly'!I50</f>
        <v>0</v>
      </c>
      <c r="L47" s="80">
        <f>'Sub Cases Monthly'!J50</f>
        <v>0</v>
      </c>
      <c r="M47" s="80">
        <f>'Sub Cases Monthly'!K50</f>
        <v>0</v>
      </c>
      <c r="N47" s="80">
        <f>'Sub Cases Monthly'!L50</f>
        <v>1</v>
      </c>
      <c r="O47" s="80">
        <f>'Sub Cases Monthly'!M50</f>
        <v>0</v>
      </c>
      <c r="P47" s="80">
        <f>'Sub Cases Monthly'!N50</f>
        <v>0</v>
      </c>
      <c r="Q47" s="80">
        <f>'Sub Cases Monthly'!O50</f>
        <v>0</v>
      </c>
      <c r="R47" s="80">
        <f>'Sub Cases Monthly'!P50</f>
        <v>0</v>
      </c>
      <c r="S47" s="80">
        <v>1</v>
      </c>
      <c r="T47" s="80">
        <v>2</v>
      </c>
    </row>
    <row r="48" spans="1:20" x14ac:dyDescent="0.25">
      <c r="A48" s="66">
        <f t="shared" si="0"/>
        <v>5</v>
      </c>
      <c r="B48" s="66">
        <f t="shared" si="0"/>
        <v>18</v>
      </c>
      <c r="C48" s="66" t="s">
        <v>297</v>
      </c>
      <c r="D48" s="66" t="s">
        <v>308</v>
      </c>
      <c r="E48" s="66" t="s">
        <v>135</v>
      </c>
      <c r="F48" s="66" t="s">
        <v>186</v>
      </c>
      <c r="G48" s="80">
        <f>'Sub Cases Monthly'!E51</f>
        <v>23</v>
      </c>
      <c r="H48" s="80">
        <f>'Sub Cases Monthly'!F51</f>
        <v>18</v>
      </c>
      <c r="I48" s="80">
        <f>'Sub Cases Monthly'!G51</f>
        <v>22</v>
      </c>
      <c r="J48" s="80">
        <f>'Sub Cases Monthly'!H51</f>
        <v>40</v>
      </c>
      <c r="K48" s="80">
        <f>'Sub Cases Monthly'!I51</f>
        <v>24</v>
      </c>
      <c r="L48" s="80">
        <f>'Sub Cases Monthly'!J51</f>
        <v>31</v>
      </c>
      <c r="M48" s="80">
        <f>'Sub Cases Monthly'!K51</f>
        <v>29</v>
      </c>
      <c r="N48" s="80">
        <f>'Sub Cases Monthly'!L51</f>
        <v>34</v>
      </c>
      <c r="O48" s="80">
        <f>'Sub Cases Monthly'!M51</f>
        <v>28</v>
      </c>
      <c r="P48" s="80">
        <f>'Sub Cases Monthly'!N51</f>
        <v>0</v>
      </c>
      <c r="Q48" s="80">
        <f>'Sub Cases Monthly'!O51</f>
        <v>0</v>
      </c>
      <c r="R48" s="80">
        <f>'Sub Cases Monthly'!P51</f>
        <v>0</v>
      </c>
      <c r="S48" s="80">
        <v>1</v>
      </c>
      <c r="T48" s="80">
        <v>2</v>
      </c>
    </row>
    <row r="49" spans="1:20" x14ac:dyDescent="0.25">
      <c r="A49" s="66">
        <f t="shared" si="0"/>
        <v>5</v>
      </c>
      <c r="B49" s="66">
        <f t="shared" si="0"/>
        <v>18</v>
      </c>
      <c r="C49" s="66" t="s">
        <v>297</v>
      </c>
      <c r="D49" s="66" t="s">
        <v>308</v>
      </c>
      <c r="E49" s="66" t="s">
        <v>135</v>
      </c>
      <c r="F49" s="66" t="s">
        <v>187</v>
      </c>
      <c r="G49" s="80">
        <f>'Sub Cases Monthly'!E52</f>
        <v>2</v>
      </c>
      <c r="H49" s="80">
        <f>'Sub Cases Monthly'!F52</f>
        <v>0</v>
      </c>
      <c r="I49" s="80">
        <f>'Sub Cases Monthly'!G52</f>
        <v>2</v>
      </c>
      <c r="J49" s="80">
        <f>'Sub Cases Monthly'!H52</f>
        <v>1</v>
      </c>
      <c r="K49" s="80">
        <f>'Sub Cases Monthly'!I52</f>
        <v>2</v>
      </c>
      <c r="L49" s="80">
        <f>'Sub Cases Monthly'!J52</f>
        <v>1</v>
      </c>
      <c r="M49" s="80">
        <f>'Sub Cases Monthly'!K52</f>
        <v>1</v>
      </c>
      <c r="N49" s="80">
        <f>'Sub Cases Monthly'!L52</f>
        <v>2</v>
      </c>
      <c r="O49" s="80">
        <f>'Sub Cases Monthly'!M52</f>
        <v>1</v>
      </c>
      <c r="P49" s="80">
        <f>'Sub Cases Monthly'!N52</f>
        <v>0</v>
      </c>
      <c r="Q49" s="80">
        <f>'Sub Cases Monthly'!O52</f>
        <v>0</v>
      </c>
      <c r="R49" s="80">
        <f>'Sub Cases Monthly'!P52</f>
        <v>0</v>
      </c>
      <c r="S49" s="80">
        <v>1</v>
      </c>
      <c r="T49" s="80">
        <v>2</v>
      </c>
    </row>
    <row r="50" spans="1:20" x14ac:dyDescent="0.25">
      <c r="A50" s="66">
        <f t="shared" si="0"/>
        <v>5</v>
      </c>
      <c r="B50" s="66">
        <f t="shared" si="0"/>
        <v>18</v>
      </c>
      <c r="C50" s="66" t="s">
        <v>297</v>
      </c>
      <c r="D50" s="66" t="s">
        <v>308</v>
      </c>
      <c r="E50" s="66" t="s">
        <v>135</v>
      </c>
      <c r="F50" s="66" t="s">
        <v>188</v>
      </c>
      <c r="G50" s="80">
        <f>'Sub Cases Monthly'!E53</f>
        <v>71</v>
      </c>
      <c r="H50" s="80">
        <f>'Sub Cases Monthly'!F53</f>
        <v>55</v>
      </c>
      <c r="I50" s="80">
        <f>'Sub Cases Monthly'!G53</f>
        <v>60</v>
      </c>
      <c r="J50" s="80">
        <f>'Sub Cases Monthly'!H53</f>
        <v>69</v>
      </c>
      <c r="K50" s="80">
        <f>'Sub Cases Monthly'!I53</f>
        <v>56</v>
      </c>
      <c r="L50" s="80">
        <f>'Sub Cases Monthly'!J53</f>
        <v>67</v>
      </c>
      <c r="M50" s="80">
        <f>'Sub Cases Monthly'!K53</f>
        <v>68</v>
      </c>
      <c r="N50" s="80">
        <f>'Sub Cases Monthly'!L53</f>
        <v>78</v>
      </c>
      <c r="O50" s="80">
        <f>'Sub Cases Monthly'!M53</f>
        <v>47</v>
      </c>
      <c r="P50" s="80">
        <f>'Sub Cases Monthly'!N53</f>
        <v>0</v>
      </c>
      <c r="Q50" s="80">
        <f>'Sub Cases Monthly'!O53</f>
        <v>0</v>
      </c>
      <c r="R50" s="80">
        <f>'Sub Cases Monthly'!P53</f>
        <v>0</v>
      </c>
      <c r="S50" s="80">
        <v>1</v>
      </c>
      <c r="T50" s="80">
        <v>2</v>
      </c>
    </row>
    <row r="51" spans="1:20" x14ac:dyDescent="0.25">
      <c r="A51" s="66">
        <f t="shared" si="0"/>
        <v>5</v>
      </c>
      <c r="B51" s="66">
        <f t="shared" si="0"/>
        <v>18</v>
      </c>
      <c r="C51" s="66" t="s">
        <v>297</v>
      </c>
      <c r="D51" s="66" t="s">
        <v>308</v>
      </c>
      <c r="E51" s="66" t="s">
        <v>135</v>
      </c>
      <c r="F51" s="66" t="s">
        <v>189</v>
      </c>
      <c r="G51" s="80">
        <f>'Sub Cases Monthly'!E54</f>
        <v>36</v>
      </c>
      <c r="H51" s="80">
        <f>'Sub Cases Monthly'!F54</f>
        <v>31</v>
      </c>
      <c r="I51" s="80">
        <f>'Sub Cases Monthly'!G54</f>
        <v>19</v>
      </c>
      <c r="J51" s="80">
        <f>'Sub Cases Monthly'!H54</f>
        <v>32</v>
      </c>
      <c r="K51" s="80">
        <f>'Sub Cases Monthly'!I54</f>
        <v>34</v>
      </c>
      <c r="L51" s="80">
        <f>'Sub Cases Monthly'!J54</f>
        <v>35</v>
      </c>
      <c r="M51" s="80">
        <f>'Sub Cases Monthly'!K54</f>
        <v>38</v>
      </c>
      <c r="N51" s="80">
        <f>'Sub Cases Monthly'!L54</f>
        <v>35</v>
      </c>
      <c r="O51" s="80">
        <f>'Sub Cases Monthly'!M54</f>
        <v>15</v>
      </c>
      <c r="P51" s="80">
        <f>'Sub Cases Monthly'!N54</f>
        <v>0</v>
      </c>
      <c r="Q51" s="80">
        <f>'Sub Cases Monthly'!O54</f>
        <v>0</v>
      </c>
      <c r="R51" s="80">
        <f>'Sub Cases Monthly'!P54</f>
        <v>0</v>
      </c>
      <c r="S51" s="80">
        <v>1</v>
      </c>
      <c r="T51" s="80">
        <v>2</v>
      </c>
    </row>
    <row r="52" spans="1:20" x14ac:dyDescent="0.25">
      <c r="A52" s="66">
        <f t="shared" si="0"/>
        <v>5</v>
      </c>
      <c r="B52" s="66">
        <f t="shared" si="0"/>
        <v>18</v>
      </c>
      <c r="C52" s="66" t="s">
        <v>297</v>
      </c>
      <c r="D52" s="66" t="s">
        <v>308</v>
      </c>
      <c r="E52" s="66" t="s">
        <v>135</v>
      </c>
      <c r="F52" s="66" t="s">
        <v>190</v>
      </c>
      <c r="G52" s="80">
        <f>'Sub Cases Monthly'!E55</f>
        <v>25</v>
      </c>
      <c r="H52" s="80">
        <f>'Sub Cases Monthly'!F55</f>
        <v>23</v>
      </c>
      <c r="I52" s="80">
        <f>'Sub Cases Monthly'!G55</f>
        <v>16</v>
      </c>
      <c r="J52" s="80">
        <f>'Sub Cases Monthly'!H55</f>
        <v>14</v>
      </c>
      <c r="K52" s="80">
        <f>'Sub Cases Monthly'!I55</f>
        <v>20</v>
      </c>
      <c r="L52" s="80">
        <f>'Sub Cases Monthly'!J55</f>
        <v>30</v>
      </c>
      <c r="M52" s="80">
        <f>'Sub Cases Monthly'!K55</f>
        <v>12</v>
      </c>
      <c r="N52" s="80">
        <f>'Sub Cases Monthly'!L55</f>
        <v>19</v>
      </c>
      <c r="O52" s="80">
        <f>'Sub Cases Monthly'!M55</f>
        <v>23</v>
      </c>
      <c r="P52" s="80">
        <f>'Sub Cases Monthly'!N55</f>
        <v>0</v>
      </c>
      <c r="Q52" s="80">
        <f>'Sub Cases Monthly'!O55</f>
        <v>0</v>
      </c>
      <c r="R52" s="80">
        <f>'Sub Cases Monthly'!P55</f>
        <v>0</v>
      </c>
      <c r="S52" s="80">
        <v>1</v>
      </c>
      <c r="T52" s="80">
        <v>2</v>
      </c>
    </row>
    <row r="53" spans="1:20" x14ac:dyDescent="0.25">
      <c r="A53" s="66">
        <f t="shared" si="0"/>
        <v>5</v>
      </c>
      <c r="B53" s="66">
        <f t="shared" si="0"/>
        <v>18</v>
      </c>
      <c r="C53" s="66" t="s">
        <v>297</v>
      </c>
      <c r="D53" s="66" t="s">
        <v>308</v>
      </c>
      <c r="E53" s="66" t="s">
        <v>135</v>
      </c>
      <c r="F53" s="66" t="s">
        <v>191</v>
      </c>
      <c r="G53" s="80">
        <f>'Sub Cases Monthly'!E56</f>
        <v>7</v>
      </c>
      <c r="H53" s="80">
        <f>'Sub Cases Monthly'!F56</f>
        <v>7</v>
      </c>
      <c r="I53" s="80">
        <f>'Sub Cases Monthly'!G56</f>
        <v>4</v>
      </c>
      <c r="J53" s="80">
        <f>'Sub Cases Monthly'!H56</f>
        <v>6</v>
      </c>
      <c r="K53" s="80">
        <f>'Sub Cases Monthly'!I56</f>
        <v>3</v>
      </c>
      <c r="L53" s="80">
        <f>'Sub Cases Monthly'!J56</f>
        <v>6</v>
      </c>
      <c r="M53" s="80">
        <f>'Sub Cases Monthly'!K56</f>
        <v>2</v>
      </c>
      <c r="N53" s="80">
        <f>'Sub Cases Monthly'!L56</f>
        <v>5</v>
      </c>
      <c r="O53" s="80">
        <f>'Sub Cases Monthly'!M56</f>
        <v>9</v>
      </c>
      <c r="P53" s="80">
        <f>'Sub Cases Monthly'!N56</f>
        <v>0</v>
      </c>
      <c r="Q53" s="80">
        <f>'Sub Cases Monthly'!O56</f>
        <v>0</v>
      </c>
      <c r="R53" s="80">
        <f>'Sub Cases Monthly'!P56</f>
        <v>0</v>
      </c>
      <c r="S53" s="80">
        <v>1</v>
      </c>
      <c r="T53" s="80">
        <v>2</v>
      </c>
    </row>
    <row r="54" spans="1:20" x14ac:dyDescent="0.25">
      <c r="A54" s="66">
        <f t="shared" si="0"/>
        <v>5</v>
      </c>
      <c r="B54" s="66">
        <f t="shared" si="0"/>
        <v>18</v>
      </c>
      <c r="C54" s="66" t="s">
        <v>297</v>
      </c>
      <c r="D54" s="66" t="s">
        <v>308</v>
      </c>
      <c r="E54" s="66" t="s">
        <v>135</v>
      </c>
      <c r="F54" s="66" t="s">
        <v>192</v>
      </c>
      <c r="G54" s="80">
        <f>'Sub Cases Monthly'!E57</f>
        <v>0</v>
      </c>
      <c r="H54" s="80">
        <f>'Sub Cases Monthly'!F57</f>
        <v>0</v>
      </c>
      <c r="I54" s="80">
        <f>'Sub Cases Monthly'!G57</f>
        <v>0</v>
      </c>
      <c r="J54" s="80">
        <f>'Sub Cases Monthly'!H57</f>
        <v>0</v>
      </c>
      <c r="K54" s="80">
        <f>'Sub Cases Monthly'!I57</f>
        <v>0</v>
      </c>
      <c r="L54" s="80">
        <f>'Sub Cases Monthly'!J57</f>
        <v>0</v>
      </c>
      <c r="M54" s="80">
        <f>'Sub Cases Monthly'!K57</f>
        <v>0</v>
      </c>
      <c r="N54" s="80">
        <f>'Sub Cases Monthly'!L57</f>
        <v>0</v>
      </c>
      <c r="O54" s="80">
        <f>'Sub Cases Monthly'!M57</f>
        <v>0</v>
      </c>
      <c r="P54" s="80">
        <f>'Sub Cases Monthly'!N57</f>
        <v>0</v>
      </c>
      <c r="Q54" s="80">
        <f>'Sub Cases Monthly'!O57</f>
        <v>0</v>
      </c>
      <c r="R54" s="80">
        <f>'Sub Cases Monthly'!P57</f>
        <v>0</v>
      </c>
      <c r="S54" s="80">
        <v>1</v>
      </c>
      <c r="T54" s="80">
        <v>2</v>
      </c>
    </row>
    <row r="55" spans="1:20" x14ac:dyDescent="0.25">
      <c r="A55" s="66">
        <f t="shared" ref="A55:B100" si="1">A$21</f>
        <v>5</v>
      </c>
      <c r="B55" s="66">
        <f t="shared" si="1"/>
        <v>18</v>
      </c>
      <c r="C55" s="66" t="s">
        <v>297</v>
      </c>
      <c r="D55" s="66" t="s">
        <v>308</v>
      </c>
      <c r="E55" s="66" t="s">
        <v>135</v>
      </c>
      <c r="F55" s="66" t="s">
        <v>193</v>
      </c>
      <c r="G55" s="80">
        <f>'Sub Cases Monthly'!E58</f>
        <v>1</v>
      </c>
      <c r="H55" s="80">
        <f>'Sub Cases Monthly'!F58</f>
        <v>1</v>
      </c>
      <c r="I55" s="80">
        <f>'Sub Cases Monthly'!G58</f>
        <v>4</v>
      </c>
      <c r="J55" s="80">
        <f>'Sub Cases Monthly'!H58</f>
        <v>1</v>
      </c>
      <c r="K55" s="80">
        <f>'Sub Cases Monthly'!I58</f>
        <v>2</v>
      </c>
      <c r="L55" s="80">
        <f>'Sub Cases Monthly'!J58</f>
        <v>1</v>
      </c>
      <c r="M55" s="80">
        <f>'Sub Cases Monthly'!K58</f>
        <v>3</v>
      </c>
      <c r="N55" s="80">
        <f>'Sub Cases Monthly'!L58</f>
        <v>3</v>
      </c>
      <c r="O55" s="80">
        <f>'Sub Cases Monthly'!M58</f>
        <v>0</v>
      </c>
      <c r="P55" s="80">
        <f>'Sub Cases Monthly'!N58</f>
        <v>0</v>
      </c>
      <c r="Q55" s="80">
        <f>'Sub Cases Monthly'!O58</f>
        <v>0</v>
      </c>
      <c r="R55" s="80">
        <f>'Sub Cases Monthly'!P58</f>
        <v>0</v>
      </c>
      <c r="S55" s="80">
        <v>1</v>
      </c>
      <c r="T55" s="80">
        <v>2</v>
      </c>
    </row>
    <row r="56" spans="1:20" x14ac:dyDescent="0.25">
      <c r="A56" s="66">
        <f t="shared" si="1"/>
        <v>5</v>
      </c>
      <c r="B56" s="66">
        <f t="shared" si="1"/>
        <v>18</v>
      </c>
      <c r="C56" s="66" t="s">
        <v>297</v>
      </c>
      <c r="D56" s="66" t="s">
        <v>308</v>
      </c>
      <c r="E56" s="66" t="s">
        <v>135</v>
      </c>
      <c r="F56" s="66" t="s">
        <v>194</v>
      </c>
      <c r="G56" s="80">
        <f>'Sub Cases Monthly'!E59</f>
        <v>0</v>
      </c>
      <c r="H56" s="80">
        <f>'Sub Cases Monthly'!F59</f>
        <v>0</v>
      </c>
      <c r="I56" s="80">
        <f>'Sub Cases Monthly'!G59</f>
        <v>0</v>
      </c>
      <c r="J56" s="80">
        <f>'Sub Cases Monthly'!H59</f>
        <v>0</v>
      </c>
      <c r="K56" s="80">
        <f>'Sub Cases Monthly'!I59</f>
        <v>0</v>
      </c>
      <c r="L56" s="80">
        <f>'Sub Cases Monthly'!J59</f>
        <v>0</v>
      </c>
      <c r="M56" s="80">
        <f>'Sub Cases Monthly'!K59</f>
        <v>0</v>
      </c>
      <c r="N56" s="80">
        <f>'Sub Cases Monthly'!L59</f>
        <v>0</v>
      </c>
      <c r="O56" s="80">
        <f>'Sub Cases Monthly'!M59</f>
        <v>0</v>
      </c>
      <c r="P56" s="80">
        <f>'Sub Cases Monthly'!N59</f>
        <v>0</v>
      </c>
      <c r="Q56" s="80">
        <f>'Sub Cases Monthly'!O59</f>
        <v>0</v>
      </c>
      <c r="R56" s="80">
        <f>'Sub Cases Monthly'!P59</f>
        <v>0</v>
      </c>
      <c r="S56" s="80">
        <v>1</v>
      </c>
      <c r="T56" s="80">
        <v>2</v>
      </c>
    </row>
    <row r="57" spans="1:20" x14ac:dyDescent="0.25">
      <c r="A57" s="66">
        <f t="shared" si="1"/>
        <v>5</v>
      </c>
      <c r="B57" s="66">
        <f t="shared" si="1"/>
        <v>18</v>
      </c>
      <c r="C57" s="66" t="s">
        <v>297</v>
      </c>
      <c r="D57" s="66" t="s">
        <v>308</v>
      </c>
      <c r="E57" s="66" t="s">
        <v>135</v>
      </c>
      <c r="F57" s="66" t="s">
        <v>195</v>
      </c>
      <c r="G57" s="80">
        <f>'Sub Cases Monthly'!E60</f>
        <v>10</v>
      </c>
      <c r="H57" s="80">
        <f>'Sub Cases Monthly'!F60</f>
        <v>9</v>
      </c>
      <c r="I57" s="80">
        <f>'Sub Cases Monthly'!G60</f>
        <v>7</v>
      </c>
      <c r="J57" s="80">
        <f>'Sub Cases Monthly'!H60</f>
        <v>11</v>
      </c>
      <c r="K57" s="80">
        <f>'Sub Cases Monthly'!I60</f>
        <v>10</v>
      </c>
      <c r="L57" s="80">
        <f>'Sub Cases Monthly'!J60</f>
        <v>5</v>
      </c>
      <c r="M57" s="80">
        <f>'Sub Cases Monthly'!K60</f>
        <v>4</v>
      </c>
      <c r="N57" s="80">
        <f>'Sub Cases Monthly'!L60</f>
        <v>6</v>
      </c>
      <c r="O57" s="80">
        <f>'Sub Cases Monthly'!M60</f>
        <v>9</v>
      </c>
      <c r="P57" s="80">
        <f>'Sub Cases Monthly'!N60</f>
        <v>0</v>
      </c>
      <c r="Q57" s="80">
        <f>'Sub Cases Monthly'!O60</f>
        <v>0</v>
      </c>
      <c r="R57" s="80">
        <f>'Sub Cases Monthly'!P60</f>
        <v>0</v>
      </c>
      <c r="S57" s="80">
        <v>1</v>
      </c>
      <c r="T57" s="80">
        <v>2</v>
      </c>
    </row>
    <row r="58" spans="1:20" x14ac:dyDescent="0.25">
      <c r="A58" s="66">
        <f t="shared" si="1"/>
        <v>5</v>
      </c>
      <c r="B58" s="66">
        <f t="shared" si="1"/>
        <v>18</v>
      </c>
      <c r="C58" s="66" t="s">
        <v>297</v>
      </c>
      <c r="D58" s="66" t="s">
        <v>308</v>
      </c>
      <c r="E58" s="66" t="s">
        <v>135</v>
      </c>
      <c r="F58" s="66" t="s">
        <v>196</v>
      </c>
      <c r="G58" s="80">
        <f>'Sub Cases Monthly'!E61</f>
        <v>1</v>
      </c>
      <c r="H58" s="80">
        <f>'Sub Cases Monthly'!F61</f>
        <v>0</v>
      </c>
      <c r="I58" s="80">
        <f>'Sub Cases Monthly'!G61</f>
        <v>0</v>
      </c>
      <c r="J58" s="80">
        <f>'Sub Cases Monthly'!H61</f>
        <v>0</v>
      </c>
      <c r="K58" s="80">
        <f>'Sub Cases Monthly'!I61</f>
        <v>1</v>
      </c>
      <c r="L58" s="80">
        <f>'Sub Cases Monthly'!J61</f>
        <v>1</v>
      </c>
      <c r="M58" s="80">
        <f>'Sub Cases Monthly'!K61</f>
        <v>0</v>
      </c>
      <c r="N58" s="80">
        <f>'Sub Cases Monthly'!L61</f>
        <v>0</v>
      </c>
      <c r="O58" s="80">
        <f>'Sub Cases Monthly'!M61</f>
        <v>1</v>
      </c>
      <c r="P58" s="80">
        <f>'Sub Cases Monthly'!N61</f>
        <v>0</v>
      </c>
      <c r="Q58" s="80">
        <f>'Sub Cases Monthly'!O61</f>
        <v>0</v>
      </c>
      <c r="R58" s="80">
        <f>'Sub Cases Monthly'!P61</f>
        <v>0</v>
      </c>
      <c r="S58" s="80">
        <v>1</v>
      </c>
      <c r="T58" s="80">
        <v>2</v>
      </c>
    </row>
    <row r="59" spans="1:20" x14ac:dyDescent="0.25">
      <c r="A59" s="66">
        <f t="shared" si="1"/>
        <v>5</v>
      </c>
      <c r="B59" s="66">
        <f t="shared" si="1"/>
        <v>18</v>
      </c>
      <c r="C59" s="66" t="s">
        <v>297</v>
      </c>
      <c r="D59" s="66" t="s">
        <v>308</v>
      </c>
      <c r="E59" s="66" t="s">
        <v>135</v>
      </c>
      <c r="F59" s="66" t="s">
        <v>197</v>
      </c>
      <c r="G59" s="80">
        <f>'Sub Cases Monthly'!E62</f>
        <v>0</v>
      </c>
      <c r="H59" s="80">
        <f>'Sub Cases Monthly'!F62</f>
        <v>0</v>
      </c>
      <c r="I59" s="80">
        <f>'Sub Cases Monthly'!G62</f>
        <v>0</v>
      </c>
      <c r="J59" s="80">
        <f>'Sub Cases Monthly'!H62</f>
        <v>0</v>
      </c>
      <c r="K59" s="80">
        <f>'Sub Cases Monthly'!I62</f>
        <v>0</v>
      </c>
      <c r="L59" s="80">
        <f>'Sub Cases Monthly'!J62</f>
        <v>0</v>
      </c>
      <c r="M59" s="80">
        <f>'Sub Cases Monthly'!K62</f>
        <v>0</v>
      </c>
      <c r="N59" s="80">
        <f>'Sub Cases Monthly'!L62</f>
        <v>0</v>
      </c>
      <c r="O59" s="80">
        <f>'Sub Cases Monthly'!M62</f>
        <v>0</v>
      </c>
      <c r="P59" s="80">
        <f>'Sub Cases Monthly'!N62</f>
        <v>0</v>
      </c>
      <c r="Q59" s="80">
        <f>'Sub Cases Monthly'!O62</f>
        <v>0</v>
      </c>
      <c r="R59" s="80">
        <f>'Sub Cases Monthly'!P62</f>
        <v>0</v>
      </c>
      <c r="S59" s="80">
        <v>1</v>
      </c>
      <c r="T59" s="80">
        <v>2</v>
      </c>
    </row>
    <row r="60" spans="1:20" x14ac:dyDescent="0.25">
      <c r="A60" s="66">
        <f t="shared" si="1"/>
        <v>5</v>
      </c>
      <c r="B60" s="66">
        <f t="shared" si="1"/>
        <v>18</v>
      </c>
      <c r="C60" s="66" t="s">
        <v>297</v>
      </c>
      <c r="D60" s="66" t="s">
        <v>308</v>
      </c>
      <c r="E60" s="66" t="s">
        <v>135</v>
      </c>
      <c r="F60" s="66" t="s">
        <v>198</v>
      </c>
      <c r="G60" s="80">
        <f>'Sub Cases Monthly'!E63</f>
        <v>0</v>
      </c>
      <c r="H60" s="80">
        <f>'Sub Cases Monthly'!F63</f>
        <v>0</v>
      </c>
      <c r="I60" s="80">
        <f>'Sub Cases Monthly'!G63</f>
        <v>0</v>
      </c>
      <c r="J60" s="80">
        <f>'Sub Cases Monthly'!H63</f>
        <v>0</v>
      </c>
      <c r="K60" s="80">
        <f>'Sub Cases Monthly'!I63</f>
        <v>0</v>
      </c>
      <c r="L60" s="80">
        <f>'Sub Cases Monthly'!J63</f>
        <v>0</v>
      </c>
      <c r="M60" s="80">
        <f>'Sub Cases Monthly'!K63</f>
        <v>0</v>
      </c>
      <c r="N60" s="80">
        <f>'Sub Cases Monthly'!L63</f>
        <v>0</v>
      </c>
      <c r="O60" s="80">
        <f>'Sub Cases Monthly'!M63</f>
        <v>0</v>
      </c>
      <c r="P60" s="80">
        <f>'Sub Cases Monthly'!N63</f>
        <v>0</v>
      </c>
      <c r="Q60" s="80">
        <f>'Sub Cases Monthly'!O63</f>
        <v>0</v>
      </c>
      <c r="R60" s="80">
        <f>'Sub Cases Monthly'!P63</f>
        <v>0</v>
      </c>
      <c r="S60" s="80">
        <v>1</v>
      </c>
      <c r="T60" s="80">
        <v>2</v>
      </c>
    </row>
    <row r="61" spans="1:20" x14ac:dyDescent="0.25">
      <c r="A61" s="66">
        <f t="shared" si="1"/>
        <v>5</v>
      </c>
      <c r="B61" s="66">
        <f t="shared" si="1"/>
        <v>18</v>
      </c>
      <c r="C61" s="66" t="s">
        <v>297</v>
      </c>
      <c r="D61" s="66" t="s">
        <v>308</v>
      </c>
      <c r="E61" s="66" t="s">
        <v>135</v>
      </c>
      <c r="F61" s="66" t="s">
        <v>199</v>
      </c>
      <c r="G61" s="80">
        <f>'Sub Cases Monthly'!E64</f>
        <v>1</v>
      </c>
      <c r="H61" s="80">
        <f>'Sub Cases Monthly'!F64</f>
        <v>1</v>
      </c>
      <c r="I61" s="80">
        <f>'Sub Cases Monthly'!G64</f>
        <v>2</v>
      </c>
      <c r="J61" s="80">
        <f>'Sub Cases Monthly'!H64</f>
        <v>0</v>
      </c>
      <c r="K61" s="80">
        <f>'Sub Cases Monthly'!I64</f>
        <v>1</v>
      </c>
      <c r="L61" s="80">
        <f>'Sub Cases Monthly'!J64</f>
        <v>0</v>
      </c>
      <c r="M61" s="80">
        <f>'Sub Cases Monthly'!K64</f>
        <v>0</v>
      </c>
      <c r="N61" s="80">
        <f>'Sub Cases Monthly'!L64</f>
        <v>1</v>
      </c>
      <c r="O61" s="80">
        <f>'Sub Cases Monthly'!M64</f>
        <v>1</v>
      </c>
      <c r="P61" s="80">
        <f>'Sub Cases Monthly'!N64</f>
        <v>0</v>
      </c>
      <c r="Q61" s="80">
        <f>'Sub Cases Monthly'!O64</f>
        <v>0</v>
      </c>
      <c r="R61" s="80">
        <f>'Sub Cases Monthly'!P64</f>
        <v>0</v>
      </c>
      <c r="S61" s="80">
        <v>1</v>
      </c>
      <c r="T61" s="80">
        <v>2</v>
      </c>
    </row>
    <row r="62" spans="1:20" x14ac:dyDescent="0.25">
      <c r="A62" s="66">
        <f t="shared" si="1"/>
        <v>5</v>
      </c>
      <c r="B62" s="66">
        <f t="shared" si="1"/>
        <v>18</v>
      </c>
      <c r="C62" s="66" t="s">
        <v>297</v>
      </c>
      <c r="D62" s="66" t="s">
        <v>308</v>
      </c>
      <c r="E62" s="66" t="s">
        <v>135</v>
      </c>
      <c r="F62" s="66" t="s">
        <v>200</v>
      </c>
      <c r="G62" s="80">
        <f>'Sub Cases Monthly'!E65</f>
        <v>2</v>
      </c>
      <c r="H62" s="80">
        <f>'Sub Cases Monthly'!F65</f>
        <v>2</v>
      </c>
      <c r="I62" s="80">
        <f>'Sub Cases Monthly'!G65</f>
        <v>2</v>
      </c>
      <c r="J62" s="80">
        <f>'Sub Cases Monthly'!H65</f>
        <v>2</v>
      </c>
      <c r="K62" s="80">
        <f>'Sub Cases Monthly'!I65</f>
        <v>1</v>
      </c>
      <c r="L62" s="80">
        <f>'Sub Cases Monthly'!J65</f>
        <v>2</v>
      </c>
      <c r="M62" s="80">
        <f>'Sub Cases Monthly'!K65</f>
        <v>1</v>
      </c>
      <c r="N62" s="80">
        <f>'Sub Cases Monthly'!L65</f>
        <v>1</v>
      </c>
      <c r="O62" s="80">
        <f>'Sub Cases Monthly'!M65</f>
        <v>1</v>
      </c>
      <c r="P62" s="80">
        <f>'Sub Cases Monthly'!N65</f>
        <v>0</v>
      </c>
      <c r="Q62" s="80">
        <f>'Sub Cases Monthly'!O65</f>
        <v>0</v>
      </c>
      <c r="R62" s="80">
        <f>'Sub Cases Monthly'!P65</f>
        <v>0</v>
      </c>
      <c r="S62" s="80">
        <v>1</v>
      </c>
      <c r="T62" s="80">
        <v>2</v>
      </c>
    </row>
    <row r="63" spans="1:20" x14ac:dyDescent="0.25">
      <c r="A63" s="66">
        <f t="shared" si="1"/>
        <v>5</v>
      </c>
      <c r="B63" s="66">
        <f t="shared" si="1"/>
        <v>18</v>
      </c>
      <c r="C63" s="66" t="s">
        <v>297</v>
      </c>
      <c r="D63" s="66" t="s">
        <v>308</v>
      </c>
      <c r="E63" s="66" t="s">
        <v>135</v>
      </c>
      <c r="F63" s="66" t="s">
        <v>166</v>
      </c>
      <c r="G63" s="80">
        <f>'Sub Cases Monthly'!E66</f>
        <v>0</v>
      </c>
      <c r="H63" s="80">
        <f>'Sub Cases Monthly'!F66</f>
        <v>0</v>
      </c>
      <c r="I63" s="80">
        <f>'Sub Cases Monthly'!G66</f>
        <v>0</v>
      </c>
      <c r="J63" s="80">
        <f>'Sub Cases Monthly'!H66</f>
        <v>0</v>
      </c>
      <c r="K63" s="80">
        <f>'Sub Cases Monthly'!I66</f>
        <v>0</v>
      </c>
      <c r="L63" s="80">
        <f>'Sub Cases Monthly'!J66</f>
        <v>0</v>
      </c>
      <c r="M63" s="80">
        <f>'Sub Cases Monthly'!K66</f>
        <v>0</v>
      </c>
      <c r="N63" s="80">
        <f>'Sub Cases Monthly'!L66</f>
        <v>0</v>
      </c>
      <c r="O63" s="80">
        <f>'Sub Cases Monthly'!M66</f>
        <v>0</v>
      </c>
      <c r="P63" s="80">
        <f>'Sub Cases Monthly'!N66</f>
        <v>0</v>
      </c>
      <c r="Q63" s="80">
        <f>'Sub Cases Monthly'!O66</f>
        <v>0</v>
      </c>
      <c r="R63" s="80">
        <f>'Sub Cases Monthly'!P66</f>
        <v>0</v>
      </c>
      <c r="S63" s="80">
        <v>1</v>
      </c>
      <c r="T63" s="80">
        <v>2</v>
      </c>
    </row>
    <row r="64" spans="1:20" x14ac:dyDescent="0.25">
      <c r="A64" s="66">
        <f t="shared" si="1"/>
        <v>5</v>
      </c>
      <c r="B64" s="66">
        <f t="shared" si="1"/>
        <v>18</v>
      </c>
      <c r="C64" s="66" t="s">
        <v>297</v>
      </c>
      <c r="D64" s="66" t="s">
        <v>308</v>
      </c>
      <c r="E64" s="66" t="s">
        <v>136</v>
      </c>
      <c r="F64" s="66" t="s">
        <v>201</v>
      </c>
      <c r="G64" s="80">
        <f>'Sub Cases Monthly'!E70</f>
        <v>450</v>
      </c>
      <c r="H64" s="80">
        <f>'Sub Cases Monthly'!F70</f>
        <v>435</v>
      </c>
      <c r="I64" s="80">
        <f>'Sub Cases Monthly'!G70</f>
        <v>536</v>
      </c>
      <c r="J64" s="80">
        <f>'Sub Cases Monthly'!H70</f>
        <v>648</v>
      </c>
      <c r="K64" s="80">
        <f>'Sub Cases Monthly'!I70</f>
        <v>492</v>
      </c>
      <c r="L64" s="80">
        <f>'Sub Cases Monthly'!J70</f>
        <v>575</v>
      </c>
      <c r="M64" s="80">
        <f>'Sub Cases Monthly'!K70</f>
        <v>433</v>
      </c>
      <c r="N64" s="80">
        <f>'Sub Cases Monthly'!L70</f>
        <v>491</v>
      </c>
      <c r="O64" s="80">
        <f>'Sub Cases Monthly'!M70</f>
        <v>388</v>
      </c>
      <c r="P64" s="80">
        <f>'Sub Cases Monthly'!N70</f>
        <v>0</v>
      </c>
      <c r="Q64" s="80">
        <f>'Sub Cases Monthly'!O70</f>
        <v>0</v>
      </c>
      <c r="R64" s="80">
        <f>'Sub Cases Monthly'!P70</f>
        <v>0</v>
      </c>
      <c r="S64" s="80">
        <v>1</v>
      </c>
      <c r="T64" s="80">
        <v>2</v>
      </c>
    </row>
    <row r="65" spans="1:20" x14ac:dyDescent="0.25">
      <c r="A65" s="66">
        <f t="shared" si="1"/>
        <v>5</v>
      </c>
      <c r="B65" s="66">
        <f t="shared" si="1"/>
        <v>18</v>
      </c>
      <c r="C65" s="66" t="s">
        <v>297</v>
      </c>
      <c r="D65" s="66" t="s">
        <v>308</v>
      </c>
      <c r="E65" s="66" t="s">
        <v>136</v>
      </c>
      <c r="F65" s="66" t="s">
        <v>202</v>
      </c>
      <c r="G65" s="80">
        <f>'Sub Cases Monthly'!E71</f>
        <v>223</v>
      </c>
      <c r="H65" s="80">
        <f>'Sub Cases Monthly'!F71</f>
        <v>174</v>
      </c>
      <c r="I65" s="80">
        <f>'Sub Cases Monthly'!G71</f>
        <v>155</v>
      </c>
      <c r="J65" s="80">
        <f>'Sub Cases Monthly'!H71</f>
        <v>179</v>
      </c>
      <c r="K65" s="80">
        <f>'Sub Cases Monthly'!I71</f>
        <v>184</v>
      </c>
      <c r="L65" s="80">
        <f>'Sub Cases Monthly'!J71</f>
        <v>203</v>
      </c>
      <c r="M65" s="80">
        <f>'Sub Cases Monthly'!K71</f>
        <v>162</v>
      </c>
      <c r="N65" s="80">
        <f>'Sub Cases Monthly'!L71</f>
        <v>189</v>
      </c>
      <c r="O65" s="80">
        <f>'Sub Cases Monthly'!M71</f>
        <v>165</v>
      </c>
      <c r="P65" s="80">
        <f>'Sub Cases Monthly'!N71</f>
        <v>0</v>
      </c>
      <c r="Q65" s="80">
        <f>'Sub Cases Monthly'!O71</f>
        <v>0</v>
      </c>
      <c r="R65" s="80">
        <f>'Sub Cases Monthly'!P71</f>
        <v>0</v>
      </c>
      <c r="S65" s="80">
        <v>1</v>
      </c>
      <c r="T65" s="80">
        <v>2</v>
      </c>
    </row>
    <row r="66" spans="1:20" x14ac:dyDescent="0.25">
      <c r="A66" s="66">
        <f t="shared" si="1"/>
        <v>5</v>
      </c>
      <c r="B66" s="66">
        <f t="shared" si="1"/>
        <v>18</v>
      </c>
      <c r="C66" s="66" t="s">
        <v>297</v>
      </c>
      <c r="D66" s="66" t="s">
        <v>308</v>
      </c>
      <c r="E66" s="66" t="s">
        <v>136</v>
      </c>
      <c r="F66" s="66" t="s">
        <v>203</v>
      </c>
      <c r="G66" s="80">
        <f>'Sub Cases Monthly'!E72</f>
        <v>1</v>
      </c>
      <c r="H66" s="80">
        <f>'Sub Cases Monthly'!F72</f>
        <v>0</v>
      </c>
      <c r="I66" s="80">
        <f>'Sub Cases Monthly'!G72</f>
        <v>2</v>
      </c>
      <c r="J66" s="80">
        <f>'Sub Cases Monthly'!H72</f>
        <v>0</v>
      </c>
      <c r="K66" s="80">
        <f>'Sub Cases Monthly'!I72</f>
        <v>3</v>
      </c>
      <c r="L66" s="80">
        <f>'Sub Cases Monthly'!J72</f>
        <v>2</v>
      </c>
      <c r="M66" s="80">
        <f>'Sub Cases Monthly'!K72</f>
        <v>3</v>
      </c>
      <c r="N66" s="80">
        <f>'Sub Cases Monthly'!L72</f>
        <v>6</v>
      </c>
      <c r="O66" s="80">
        <f>'Sub Cases Monthly'!M72</f>
        <v>2</v>
      </c>
      <c r="P66" s="80">
        <f>'Sub Cases Monthly'!N72</f>
        <v>0</v>
      </c>
      <c r="Q66" s="80">
        <f>'Sub Cases Monthly'!O72</f>
        <v>0</v>
      </c>
      <c r="R66" s="80">
        <f>'Sub Cases Monthly'!P72</f>
        <v>0</v>
      </c>
      <c r="S66" s="80">
        <v>1</v>
      </c>
      <c r="T66" s="80">
        <v>2</v>
      </c>
    </row>
    <row r="67" spans="1:20" x14ac:dyDescent="0.25">
      <c r="A67" s="66">
        <f t="shared" si="1"/>
        <v>5</v>
      </c>
      <c r="B67" s="66">
        <f t="shared" si="1"/>
        <v>18</v>
      </c>
      <c r="C67" s="66" t="s">
        <v>297</v>
      </c>
      <c r="D67" s="66" t="s">
        <v>308</v>
      </c>
      <c r="E67" s="66" t="s">
        <v>136</v>
      </c>
      <c r="F67" s="66" t="s">
        <v>204</v>
      </c>
      <c r="G67" s="80">
        <f>'Sub Cases Monthly'!E73</f>
        <v>218</v>
      </c>
      <c r="H67" s="80">
        <f>'Sub Cases Monthly'!F73</f>
        <v>178</v>
      </c>
      <c r="I67" s="80">
        <f>'Sub Cases Monthly'!G73</f>
        <v>176</v>
      </c>
      <c r="J67" s="80">
        <f>'Sub Cases Monthly'!H73</f>
        <v>221</v>
      </c>
      <c r="K67" s="80">
        <f>'Sub Cases Monthly'!I73</f>
        <v>169</v>
      </c>
      <c r="L67" s="80">
        <f>'Sub Cases Monthly'!J73</f>
        <v>153</v>
      </c>
      <c r="M67" s="80">
        <f>'Sub Cases Monthly'!K73</f>
        <v>173</v>
      </c>
      <c r="N67" s="80">
        <f>'Sub Cases Monthly'!L73</f>
        <v>210</v>
      </c>
      <c r="O67" s="80">
        <f>'Sub Cases Monthly'!M73</f>
        <v>184</v>
      </c>
      <c r="P67" s="80">
        <f>'Sub Cases Monthly'!N73</f>
        <v>0</v>
      </c>
      <c r="Q67" s="80">
        <f>'Sub Cases Monthly'!O73</f>
        <v>0</v>
      </c>
      <c r="R67" s="80">
        <f>'Sub Cases Monthly'!P73</f>
        <v>0</v>
      </c>
      <c r="S67" s="80">
        <v>1</v>
      </c>
      <c r="T67" s="80">
        <v>2</v>
      </c>
    </row>
    <row r="68" spans="1:20" x14ac:dyDescent="0.25">
      <c r="A68" s="66">
        <f t="shared" si="1"/>
        <v>5</v>
      </c>
      <c r="B68" s="66">
        <f t="shared" si="1"/>
        <v>18</v>
      </c>
      <c r="C68" s="66" t="s">
        <v>297</v>
      </c>
      <c r="D68" s="66" t="s">
        <v>308</v>
      </c>
      <c r="E68" s="66" t="s">
        <v>136</v>
      </c>
      <c r="F68" s="66" t="s">
        <v>205</v>
      </c>
      <c r="G68" s="80">
        <f>'Sub Cases Monthly'!E74</f>
        <v>20</v>
      </c>
      <c r="H68" s="80">
        <f>'Sub Cases Monthly'!F74</f>
        <v>5</v>
      </c>
      <c r="I68" s="80">
        <f>'Sub Cases Monthly'!G74</f>
        <v>13</v>
      </c>
      <c r="J68" s="80">
        <f>'Sub Cases Monthly'!H74</f>
        <v>10</v>
      </c>
      <c r="K68" s="80">
        <f>'Sub Cases Monthly'!I74</f>
        <v>7</v>
      </c>
      <c r="L68" s="80">
        <f>'Sub Cases Monthly'!J74</f>
        <v>14</v>
      </c>
      <c r="M68" s="80">
        <f>'Sub Cases Monthly'!K74</f>
        <v>17</v>
      </c>
      <c r="N68" s="80">
        <f>'Sub Cases Monthly'!L74</f>
        <v>5</v>
      </c>
      <c r="O68" s="80">
        <f>'Sub Cases Monthly'!M74</f>
        <v>12</v>
      </c>
      <c r="P68" s="80">
        <f>'Sub Cases Monthly'!N74</f>
        <v>0</v>
      </c>
      <c r="Q68" s="80">
        <f>'Sub Cases Monthly'!O74</f>
        <v>0</v>
      </c>
      <c r="R68" s="80">
        <f>'Sub Cases Monthly'!P74</f>
        <v>0</v>
      </c>
      <c r="S68" s="80">
        <v>1</v>
      </c>
      <c r="T68" s="80">
        <v>2</v>
      </c>
    </row>
    <row r="69" spans="1:20" x14ac:dyDescent="0.25">
      <c r="A69" s="66">
        <f t="shared" si="1"/>
        <v>5</v>
      </c>
      <c r="B69" s="66">
        <f t="shared" si="1"/>
        <v>18</v>
      </c>
      <c r="C69" s="66" t="s">
        <v>297</v>
      </c>
      <c r="D69" s="66" t="s">
        <v>308</v>
      </c>
      <c r="E69" s="66" t="s">
        <v>136</v>
      </c>
      <c r="F69" s="66" t="s">
        <v>206</v>
      </c>
      <c r="G69" s="80">
        <f>'Sub Cases Monthly'!E75</f>
        <v>0</v>
      </c>
      <c r="H69" s="80">
        <f>'Sub Cases Monthly'!F75</f>
        <v>0</v>
      </c>
      <c r="I69" s="80">
        <f>'Sub Cases Monthly'!G75</f>
        <v>0</v>
      </c>
      <c r="J69" s="80">
        <f>'Sub Cases Monthly'!H75</f>
        <v>0</v>
      </c>
      <c r="K69" s="80">
        <f>'Sub Cases Monthly'!I75</f>
        <v>0</v>
      </c>
      <c r="L69" s="80">
        <f>'Sub Cases Monthly'!J75</f>
        <v>0</v>
      </c>
      <c r="M69" s="80">
        <f>'Sub Cases Monthly'!K75</f>
        <v>0</v>
      </c>
      <c r="N69" s="80">
        <f>'Sub Cases Monthly'!L75</f>
        <v>0</v>
      </c>
      <c r="O69" s="80">
        <f>'Sub Cases Monthly'!M75</f>
        <v>0</v>
      </c>
      <c r="P69" s="80">
        <f>'Sub Cases Monthly'!N75</f>
        <v>0</v>
      </c>
      <c r="Q69" s="80">
        <f>'Sub Cases Monthly'!O75</f>
        <v>0</v>
      </c>
      <c r="R69" s="80">
        <f>'Sub Cases Monthly'!P75</f>
        <v>0</v>
      </c>
      <c r="S69" s="80">
        <v>1</v>
      </c>
      <c r="T69" s="80">
        <v>2</v>
      </c>
    </row>
    <row r="70" spans="1:20" x14ac:dyDescent="0.25">
      <c r="A70" s="66">
        <f t="shared" si="1"/>
        <v>5</v>
      </c>
      <c r="B70" s="66">
        <f t="shared" si="1"/>
        <v>18</v>
      </c>
      <c r="C70" s="66" t="s">
        <v>297</v>
      </c>
      <c r="D70" s="66" t="s">
        <v>308</v>
      </c>
      <c r="E70" s="66" t="s">
        <v>136</v>
      </c>
      <c r="F70" s="66" t="s">
        <v>200</v>
      </c>
      <c r="G70" s="80">
        <f>'Sub Cases Monthly'!E76</f>
        <v>4</v>
      </c>
      <c r="H70" s="80">
        <f>'Sub Cases Monthly'!F76</f>
        <v>2</v>
      </c>
      <c r="I70" s="80">
        <f>'Sub Cases Monthly'!G76</f>
        <v>3</v>
      </c>
      <c r="J70" s="80">
        <f>'Sub Cases Monthly'!H76</f>
        <v>3</v>
      </c>
      <c r="K70" s="80">
        <f>'Sub Cases Monthly'!I76</f>
        <v>3</v>
      </c>
      <c r="L70" s="80">
        <f>'Sub Cases Monthly'!J76</f>
        <v>1</v>
      </c>
      <c r="M70" s="80">
        <f>'Sub Cases Monthly'!K76</f>
        <v>2</v>
      </c>
      <c r="N70" s="80">
        <f>'Sub Cases Monthly'!L76</f>
        <v>2</v>
      </c>
      <c r="O70" s="80">
        <f>'Sub Cases Monthly'!M76</f>
        <v>1</v>
      </c>
      <c r="P70" s="80">
        <f>'Sub Cases Monthly'!N76</f>
        <v>0</v>
      </c>
      <c r="Q70" s="80">
        <f>'Sub Cases Monthly'!O76</f>
        <v>0</v>
      </c>
      <c r="R70" s="80">
        <f>'Sub Cases Monthly'!P76</f>
        <v>0</v>
      </c>
      <c r="S70" s="80">
        <v>1</v>
      </c>
      <c r="T70" s="80">
        <v>2</v>
      </c>
    </row>
    <row r="71" spans="1:20" x14ac:dyDescent="0.25">
      <c r="A71" s="66">
        <f t="shared" si="1"/>
        <v>5</v>
      </c>
      <c r="B71" s="66">
        <f t="shared" si="1"/>
        <v>18</v>
      </c>
      <c r="C71" s="66" t="s">
        <v>297</v>
      </c>
      <c r="D71" s="66" t="s">
        <v>308</v>
      </c>
      <c r="E71" s="66" t="s">
        <v>136</v>
      </c>
      <c r="F71" s="66" t="s">
        <v>207</v>
      </c>
      <c r="G71" s="80">
        <f>'Sub Cases Monthly'!E77</f>
        <v>0</v>
      </c>
      <c r="H71" s="80">
        <f>'Sub Cases Monthly'!F77</f>
        <v>0</v>
      </c>
      <c r="I71" s="80">
        <f>'Sub Cases Monthly'!G77</f>
        <v>0</v>
      </c>
      <c r="J71" s="80">
        <f>'Sub Cases Monthly'!H77</f>
        <v>0</v>
      </c>
      <c r="K71" s="80">
        <f>'Sub Cases Monthly'!I77</f>
        <v>0</v>
      </c>
      <c r="L71" s="80">
        <f>'Sub Cases Monthly'!J77</f>
        <v>0</v>
      </c>
      <c r="M71" s="80">
        <f>'Sub Cases Monthly'!K77</f>
        <v>0</v>
      </c>
      <c r="N71" s="80">
        <f>'Sub Cases Monthly'!L77</f>
        <v>0</v>
      </c>
      <c r="O71" s="80">
        <f>'Sub Cases Monthly'!M77</f>
        <v>0</v>
      </c>
      <c r="P71" s="80">
        <f>'Sub Cases Monthly'!N77</f>
        <v>0</v>
      </c>
      <c r="Q71" s="80">
        <f>'Sub Cases Monthly'!O77</f>
        <v>0</v>
      </c>
      <c r="R71" s="80">
        <f>'Sub Cases Monthly'!P77</f>
        <v>0</v>
      </c>
      <c r="S71" s="80">
        <v>1</v>
      </c>
      <c r="T71" s="80">
        <v>2</v>
      </c>
    </row>
    <row r="72" spans="1:20" x14ac:dyDescent="0.25">
      <c r="A72" s="66">
        <f t="shared" si="1"/>
        <v>5</v>
      </c>
      <c r="B72" s="66">
        <f t="shared" si="1"/>
        <v>18</v>
      </c>
      <c r="C72" s="66" t="s">
        <v>297</v>
      </c>
      <c r="D72" s="66" t="s">
        <v>308</v>
      </c>
      <c r="E72" s="66" t="s">
        <v>136</v>
      </c>
      <c r="F72" s="66" t="s">
        <v>166</v>
      </c>
      <c r="G72" s="80">
        <f>'Sub Cases Monthly'!E78</f>
        <v>0</v>
      </c>
      <c r="H72" s="80">
        <f>'Sub Cases Monthly'!F78</f>
        <v>0</v>
      </c>
      <c r="I72" s="80">
        <f>'Sub Cases Monthly'!G78</f>
        <v>0</v>
      </c>
      <c r="J72" s="80">
        <f>'Sub Cases Monthly'!H78</f>
        <v>0</v>
      </c>
      <c r="K72" s="80">
        <f>'Sub Cases Monthly'!I78</f>
        <v>0</v>
      </c>
      <c r="L72" s="80">
        <f>'Sub Cases Monthly'!J78</f>
        <v>0</v>
      </c>
      <c r="M72" s="80">
        <f>'Sub Cases Monthly'!K78</f>
        <v>0</v>
      </c>
      <c r="N72" s="80">
        <f>'Sub Cases Monthly'!L78</f>
        <v>0</v>
      </c>
      <c r="O72" s="80">
        <f>'Sub Cases Monthly'!M78</f>
        <v>0</v>
      </c>
      <c r="P72" s="80">
        <f>'Sub Cases Monthly'!N78</f>
        <v>0</v>
      </c>
      <c r="Q72" s="80">
        <f>'Sub Cases Monthly'!O78</f>
        <v>0</v>
      </c>
      <c r="R72" s="80">
        <f>'Sub Cases Monthly'!P78</f>
        <v>0</v>
      </c>
      <c r="S72" s="80">
        <v>1</v>
      </c>
      <c r="T72" s="80">
        <v>2</v>
      </c>
    </row>
    <row r="73" spans="1:20" x14ac:dyDescent="0.25">
      <c r="A73" s="66">
        <f t="shared" si="1"/>
        <v>5</v>
      </c>
      <c r="B73" s="66">
        <f t="shared" si="1"/>
        <v>18</v>
      </c>
      <c r="C73" s="66" t="s">
        <v>297</v>
      </c>
      <c r="D73" s="66" t="s">
        <v>308</v>
      </c>
      <c r="E73" s="66" t="s">
        <v>137</v>
      </c>
      <c r="F73" s="66" t="s">
        <v>208</v>
      </c>
      <c r="G73" s="80">
        <f>'Sub Cases Monthly'!E83</f>
        <v>175</v>
      </c>
      <c r="H73" s="80">
        <f>'Sub Cases Monthly'!F83</f>
        <v>154</v>
      </c>
      <c r="I73" s="80">
        <f>'Sub Cases Monthly'!G83</f>
        <v>149</v>
      </c>
      <c r="J73" s="80">
        <f>'Sub Cases Monthly'!H83</f>
        <v>191</v>
      </c>
      <c r="K73" s="80">
        <f>'Sub Cases Monthly'!I83</f>
        <v>199</v>
      </c>
      <c r="L73" s="80">
        <f>'Sub Cases Monthly'!J83</f>
        <v>185</v>
      </c>
      <c r="M73" s="80">
        <f>'Sub Cases Monthly'!K83</f>
        <v>180</v>
      </c>
      <c r="N73" s="80">
        <f>'Sub Cases Monthly'!L83</f>
        <v>188</v>
      </c>
      <c r="O73" s="80">
        <f>'Sub Cases Monthly'!M83</f>
        <v>172</v>
      </c>
      <c r="P73" s="80">
        <f>'Sub Cases Monthly'!N83</f>
        <v>0</v>
      </c>
      <c r="Q73" s="80">
        <f>'Sub Cases Monthly'!O83</f>
        <v>0</v>
      </c>
      <c r="R73" s="80">
        <f>'Sub Cases Monthly'!P83</f>
        <v>0</v>
      </c>
      <c r="S73" s="80">
        <v>1</v>
      </c>
      <c r="T73" s="80">
        <v>2</v>
      </c>
    </row>
    <row r="74" spans="1:20" x14ac:dyDescent="0.25">
      <c r="A74" s="66">
        <f t="shared" si="1"/>
        <v>5</v>
      </c>
      <c r="B74" s="66">
        <f t="shared" si="1"/>
        <v>18</v>
      </c>
      <c r="C74" s="66" t="s">
        <v>297</v>
      </c>
      <c r="D74" s="66" t="s">
        <v>308</v>
      </c>
      <c r="E74" s="66" t="s">
        <v>137</v>
      </c>
      <c r="F74" s="66" t="s">
        <v>209</v>
      </c>
      <c r="G74" s="80">
        <f>'Sub Cases Monthly'!E84</f>
        <v>35</v>
      </c>
      <c r="H74" s="80">
        <f>'Sub Cases Monthly'!F84</f>
        <v>22</v>
      </c>
      <c r="I74" s="80">
        <f>'Sub Cases Monthly'!G84</f>
        <v>24</v>
      </c>
      <c r="J74" s="80">
        <f>'Sub Cases Monthly'!H84</f>
        <v>19</v>
      </c>
      <c r="K74" s="80">
        <f>'Sub Cases Monthly'!I84</f>
        <v>14</v>
      </c>
      <c r="L74" s="80">
        <f>'Sub Cases Monthly'!J84</f>
        <v>29</v>
      </c>
      <c r="M74" s="80">
        <f>'Sub Cases Monthly'!K84</f>
        <v>29</v>
      </c>
      <c r="N74" s="80">
        <f>'Sub Cases Monthly'!L84</f>
        <v>19</v>
      </c>
      <c r="O74" s="80">
        <f>'Sub Cases Monthly'!M84</f>
        <v>21</v>
      </c>
      <c r="P74" s="80">
        <f>'Sub Cases Monthly'!N84</f>
        <v>0</v>
      </c>
      <c r="Q74" s="80">
        <f>'Sub Cases Monthly'!O84</f>
        <v>0</v>
      </c>
      <c r="R74" s="80">
        <f>'Sub Cases Monthly'!P84</f>
        <v>0</v>
      </c>
      <c r="S74" s="80">
        <v>1</v>
      </c>
      <c r="T74" s="80">
        <v>2</v>
      </c>
    </row>
    <row r="75" spans="1:20" x14ac:dyDescent="0.25">
      <c r="A75" s="66">
        <f t="shared" si="1"/>
        <v>5</v>
      </c>
      <c r="B75" s="66">
        <f t="shared" si="1"/>
        <v>18</v>
      </c>
      <c r="C75" s="66" t="s">
        <v>297</v>
      </c>
      <c r="D75" s="66" t="s">
        <v>308</v>
      </c>
      <c r="E75" s="66" t="s">
        <v>137</v>
      </c>
      <c r="F75" s="66" t="s">
        <v>210</v>
      </c>
      <c r="G75" s="80">
        <f>'Sub Cases Monthly'!E85</f>
        <v>0</v>
      </c>
      <c r="H75" s="80">
        <f>'Sub Cases Monthly'!F85</f>
        <v>0</v>
      </c>
      <c r="I75" s="80">
        <f>'Sub Cases Monthly'!G85</f>
        <v>0</v>
      </c>
      <c r="J75" s="80">
        <f>'Sub Cases Monthly'!H85</f>
        <v>0</v>
      </c>
      <c r="K75" s="80">
        <f>'Sub Cases Monthly'!I85</f>
        <v>4</v>
      </c>
      <c r="L75" s="80">
        <f>'Sub Cases Monthly'!J85</f>
        <v>4</v>
      </c>
      <c r="M75" s="80">
        <f>'Sub Cases Monthly'!K85</f>
        <v>4</v>
      </c>
      <c r="N75" s="80">
        <f>'Sub Cases Monthly'!L85</f>
        <v>0</v>
      </c>
      <c r="O75" s="80">
        <f>'Sub Cases Monthly'!M85</f>
        <v>7</v>
      </c>
      <c r="P75" s="80">
        <f>'Sub Cases Monthly'!N85</f>
        <v>0</v>
      </c>
      <c r="Q75" s="80">
        <f>'Sub Cases Monthly'!O85</f>
        <v>0</v>
      </c>
      <c r="R75" s="80">
        <f>'Sub Cases Monthly'!P85</f>
        <v>0</v>
      </c>
      <c r="S75" s="80">
        <v>1</v>
      </c>
      <c r="T75" s="80">
        <v>2</v>
      </c>
    </row>
    <row r="76" spans="1:20" x14ac:dyDescent="0.25">
      <c r="A76" s="66">
        <f t="shared" si="1"/>
        <v>5</v>
      </c>
      <c r="B76" s="66">
        <f t="shared" si="1"/>
        <v>18</v>
      </c>
      <c r="C76" s="66" t="s">
        <v>297</v>
      </c>
      <c r="D76" s="66" t="s">
        <v>308</v>
      </c>
      <c r="E76" s="66" t="s">
        <v>137</v>
      </c>
      <c r="F76" s="66" t="s">
        <v>211</v>
      </c>
      <c r="G76" s="80">
        <f>'Sub Cases Monthly'!E86</f>
        <v>49</v>
      </c>
      <c r="H76" s="80">
        <f>'Sub Cases Monthly'!F86</f>
        <v>50</v>
      </c>
      <c r="I76" s="80">
        <f>'Sub Cases Monthly'!G86</f>
        <v>52</v>
      </c>
      <c r="J76" s="80">
        <f>'Sub Cases Monthly'!H86</f>
        <v>64</v>
      </c>
      <c r="K76" s="80">
        <f>'Sub Cases Monthly'!I86</f>
        <v>61</v>
      </c>
      <c r="L76" s="80">
        <f>'Sub Cases Monthly'!J86</f>
        <v>53</v>
      </c>
      <c r="M76" s="80">
        <f>'Sub Cases Monthly'!K86</f>
        <v>65</v>
      </c>
      <c r="N76" s="80">
        <f>'Sub Cases Monthly'!L86</f>
        <v>76</v>
      </c>
      <c r="O76" s="80">
        <f>'Sub Cases Monthly'!M86</f>
        <v>68</v>
      </c>
      <c r="P76" s="80">
        <f>'Sub Cases Monthly'!N86</f>
        <v>0</v>
      </c>
      <c r="Q76" s="80">
        <f>'Sub Cases Monthly'!O86</f>
        <v>0</v>
      </c>
      <c r="R76" s="80">
        <f>'Sub Cases Monthly'!P86</f>
        <v>0</v>
      </c>
      <c r="S76" s="80">
        <v>1</v>
      </c>
      <c r="T76" s="80">
        <v>2</v>
      </c>
    </row>
    <row r="77" spans="1:20" x14ac:dyDescent="0.25">
      <c r="A77" s="66">
        <f t="shared" si="1"/>
        <v>5</v>
      </c>
      <c r="B77" s="66">
        <f t="shared" si="1"/>
        <v>18</v>
      </c>
      <c r="C77" s="66" t="s">
        <v>297</v>
      </c>
      <c r="D77" s="66" t="s">
        <v>308</v>
      </c>
      <c r="E77" s="66" t="s">
        <v>137</v>
      </c>
      <c r="F77" s="66" t="s">
        <v>212</v>
      </c>
      <c r="G77" s="80">
        <f>'Sub Cases Monthly'!E87</f>
        <v>17</v>
      </c>
      <c r="H77" s="80">
        <f>'Sub Cases Monthly'!F87</f>
        <v>13</v>
      </c>
      <c r="I77" s="80">
        <f>'Sub Cases Monthly'!G87</f>
        <v>16</v>
      </c>
      <c r="J77" s="80">
        <f>'Sub Cases Monthly'!H87</f>
        <v>22</v>
      </c>
      <c r="K77" s="80">
        <f>'Sub Cases Monthly'!I87</f>
        <v>18</v>
      </c>
      <c r="L77" s="80">
        <f>'Sub Cases Monthly'!J87</f>
        <v>16</v>
      </c>
      <c r="M77" s="80">
        <f>'Sub Cases Monthly'!K87</f>
        <v>15</v>
      </c>
      <c r="N77" s="80">
        <f>'Sub Cases Monthly'!L87</f>
        <v>33</v>
      </c>
      <c r="O77" s="80">
        <f>'Sub Cases Monthly'!M87</f>
        <v>15</v>
      </c>
      <c r="P77" s="80">
        <f>'Sub Cases Monthly'!N87</f>
        <v>0</v>
      </c>
      <c r="Q77" s="80">
        <f>'Sub Cases Monthly'!O87</f>
        <v>0</v>
      </c>
      <c r="R77" s="80">
        <f>'Sub Cases Monthly'!P87</f>
        <v>0</v>
      </c>
      <c r="S77" s="80">
        <v>1</v>
      </c>
      <c r="T77" s="80">
        <v>2</v>
      </c>
    </row>
    <row r="78" spans="1:20" x14ac:dyDescent="0.25">
      <c r="A78" s="66">
        <f t="shared" si="1"/>
        <v>5</v>
      </c>
      <c r="B78" s="66">
        <f t="shared" si="1"/>
        <v>18</v>
      </c>
      <c r="C78" s="66" t="s">
        <v>297</v>
      </c>
      <c r="D78" s="66" t="s">
        <v>308</v>
      </c>
      <c r="E78" s="66" t="s">
        <v>137</v>
      </c>
      <c r="F78" s="66" t="s">
        <v>213</v>
      </c>
      <c r="G78" s="80">
        <f>'Sub Cases Monthly'!E88</f>
        <v>19</v>
      </c>
      <c r="H78" s="80">
        <f>'Sub Cases Monthly'!F88</f>
        <v>9</v>
      </c>
      <c r="I78" s="80">
        <f>'Sub Cases Monthly'!G88</f>
        <v>12</v>
      </c>
      <c r="J78" s="80">
        <f>'Sub Cases Monthly'!H88</f>
        <v>11</v>
      </c>
      <c r="K78" s="80">
        <f>'Sub Cases Monthly'!I88</f>
        <v>7</v>
      </c>
      <c r="L78" s="80">
        <f>'Sub Cases Monthly'!J88</f>
        <v>16</v>
      </c>
      <c r="M78" s="80">
        <f>'Sub Cases Monthly'!K88</f>
        <v>17</v>
      </c>
      <c r="N78" s="80">
        <f>'Sub Cases Monthly'!L88</f>
        <v>16</v>
      </c>
      <c r="O78" s="80">
        <f>'Sub Cases Monthly'!M88</f>
        <v>9</v>
      </c>
      <c r="P78" s="80">
        <f>'Sub Cases Monthly'!N88</f>
        <v>0</v>
      </c>
      <c r="Q78" s="80">
        <f>'Sub Cases Monthly'!O88</f>
        <v>0</v>
      </c>
      <c r="R78" s="80">
        <f>'Sub Cases Monthly'!P88</f>
        <v>0</v>
      </c>
      <c r="S78" s="80">
        <v>1</v>
      </c>
      <c r="T78" s="80">
        <v>2</v>
      </c>
    </row>
    <row r="79" spans="1:20" x14ac:dyDescent="0.25">
      <c r="A79" s="66">
        <f t="shared" si="1"/>
        <v>5</v>
      </c>
      <c r="B79" s="66">
        <f t="shared" si="1"/>
        <v>18</v>
      </c>
      <c r="C79" s="66" t="s">
        <v>297</v>
      </c>
      <c r="D79" s="66" t="s">
        <v>308</v>
      </c>
      <c r="E79" s="66" t="s">
        <v>137</v>
      </c>
      <c r="F79" s="66" t="s">
        <v>192</v>
      </c>
      <c r="G79" s="80">
        <f>'Sub Cases Monthly'!E89</f>
        <v>0</v>
      </c>
      <c r="H79" s="80">
        <f>'Sub Cases Monthly'!F89</f>
        <v>0</v>
      </c>
      <c r="I79" s="80">
        <f>'Sub Cases Monthly'!G89</f>
        <v>0</v>
      </c>
      <c r="J79" s="80">
        <f>'Sub Cases Monthly'!H89</f>
        <v>0</v>
      </c>
      <c r="K79" s="80">
        <f>'Sub Cases Monthly'!I89</f>
        <v>0</v>
      </c>
      <c r="L79" s="80">
        <f>'Sub Cases Monthly'!J89</f>
        <v>0</v>
      </c>
      <c r="M79" s="80">
        <f>'Sub Cases Monthly'!K89</f>
        <v>0</v>
      </c>
      <c r="N79" s="80">
        <f>'Sub Cases Monthly'!L89</f>
        <v>0</v>
      </c>
      <c r="O79" s="80">
        <f>'Sub Cases Monthly'!M89</f>
        <v>0</v>
      </c>
      <c r="P79" s="80">
        <f>'Sub Cases Monthly'!N89</f>
        <v>0</v>
      </c>
      <c r="Q79" s="80">
        <f>'Sub Cases Monthly'!O89</f>
        <v>0</v>
      </c>
      <c r="R79" s="80">
        <f>'Sub Cases Monthly'!P89</f>
        <v>0</v>
      </c>
      <c r="S79" s="80">
        <v>1</v>
      </c>
      <c r="T79" s="80">
        <v>2</v>
      </c>
    </row>
    <row r="80" spans="1:20" x14ac:dyDescent="0.25">
      <c r="A80" s="66">
        <f t="shared" si="1"/>
        <v>5</v>
      </c>
      <c r="B80" s="66">
        <f t="shared" si="1"/>
        <v>18</v>
      </c>
      <c r="C80" s="66" t="s">
        <v>297</v>
      </c>
      <c r="D80" s="66" t="s">
        <v>308</v>
      </c>
      <c r="E80" s="66" t="s">
        <v>137</v>
      </c>
      <c r="F80" s="66" t="s">
        <v>327</v>
      </c>
      <c r="G80" s="80">
        <f>'Sub Cases Monthly'!E90</f>
        <v>0</v>
      </c>
      <c r="H80" s="80">
        <f>'Sub Cases Monthly'!F90</f>
        <v>5</v>
      </c>
      <c r="I80" s="80">
        <f>'Sub Cases Monthly'!G90</f>
        <v>2</v>
      </c>
      <c r="J80" s="80">
        <f>'Sub Cases Monthly'!H90</f>
        <v>4</v>
      </c>
      <c r="K80" s="80">
        <f>'Sub Cases Monthly'!I90</f>
        <v>2</v>
      </c>
      <c r="L80" s="80">
        <f>'Sub Cases Monthly'!J90</f>
        <v>4</v>
      </c>
      <c r="M80" s="80">
        <f>'Sub Cases Monthly'!K90</f>
        <v>1</v>
      </c>
      <c r="N80" s="80">
        <f>'Sub Cases Monthly'!L90</f>
        <v>2</v>
      </c>
      <c r="O80" s="80">
        <f>'Sub Cases Monthly'!M90</f>
        <v>7</v>
      </c>
      <c r="P80" s="80">
        <f>'Sub Cases Monthly'!N90</f>
        <v>0</v>
      </c>
      <c r="Q80" s="80">
        <f>'Sub Cases Monthly'!O90</f>
        <v>0</v>
      </c>
      <c r="R80" s="80">
        <f>'Sub Cases Monthly'!P90</f>
        <v>0</v>
      </c>
      <c r="S80" s="80">
        <v>1</v>
      </c>
      <c r="T80" s="80">
        <v>2</v>
      </c>
    </row>
    <row r="81" spans="1:20" x14ac:dyDescent="0.25">
      <c r="A81" s="66">
        <f t="shared" si="1"/>
        <v>5</v>
      </c>
      <c r="B81" s="66">
        <f t="shared" si="1"/>
        <v>18</v>
      </c>
      <c r="C81" s="66" t="s">
        <v>297</v>
      </c>
      <c r="D81" s="66" t="s">
        <v>308</v>
      </c>
      <c r="E81" s="66" t="s">
        <v>137</v>
      </c>
      <c r="F81" s="66" t="s">
        <v>214</v>
      </c>
      <c r="G81" s="80">
        <f>'Sub Cases Monthly'!E91</f>
        <v>92</v>
      </c>
      <c r="H81" s="80">
        <f>'Sub Cases Monthly'!F91</f>
        <v>101</v>
      </c>
      <c r="I81" s="80">
        <f>'Sub Cases Monthly'!G91</f>
        <v>80</v>
      </c>
      <c r="J81" s="80">
        <f>'Sub Cases Monthly'!H91</f>
        <v>114</v>
      </c>
      <c r="K81" s="80">
        <f>'Sub Cases Monthly'!I91</f>
        <v>90</v>
      </c>
      <c r="L81" s="80">
        <f>'Sub Cases Monthly'!J91</f>
        <v>125</v>
      </c>
      <c r="M81" s="80">
        <f>'Sub Cases Monthly'!K91</f>
        <v>103</v>
      </c>
      <c r="N81" s="80">
        <f>'Sub Cases Monthly'!L91</f>
        <v>117</v>
      </c>
      <c r="O81" s="80">
        <f>'Sub Cases Monthly'!M91</f>
        <v>104</v>
      </c>
      <c r="P81" s="80">
        <f>'Sub Cases Monthly'!N91</f>
        <v>0</v>
      </c>
      <c r="Q81" s="80">
        <f>'Sub Cases Monthly'!O91</f>
        <v>0</v>
      </c>
      <c r="R81" s="80">
        <f>'Sub Cases Monthly'!P91</f>
        <v>0</v>
      </c>
      <c r="S81" s="80">
        <v>1</v>
      </c>
      <c r="T81" s="80">
        <v>2</v>
      </c>
    </row>
    <row r="82" spans="1:20" x14ac:dyDescent="0.25">
      <c r="A82" s="66">
        <f t="shared" si="1"/>
        <v>5</v>
      </c>
      <c r="B82" s="66">
        <f t="shared" si="1"/>
        <v>18</v>
      </c>
      <c r="C82" s="66" t="s">
        <v>297</v>
      </c>
      <c r="D82" s="66" t="s">
        <v>308</v>
      </c>
      <c r="E82" s="66" t="s">
        <v>137</v>
      </c>
      <c r="F82" s="66" t="s">
        <v>215</v>
      </c>
      <c r="G82" s="80">
        <f>'Sub Cases Monthly'!E92</f>
        <v>102</v>
      </c>
      <c r="H82" s="80">
        <f>'Sub Cases Monthly'!F92</f>
        <v>104</v>
      </c>
      <c r="I82" s="80">
        <f>'Sub Cases Monthly'!G92</f>
        <v>90</v>
      </c>
      <c r="J82" s="80">
        <f>'Sub Cases Monthly'!H92</f>
        <v>91</v>
      </c>
      <c r="K82" s="80">
        <f>'Sub Cases Monthly'!I92</f>
        <v>77</v>
      </c>
      <c r="L82" s="80">
        <f>'Sub Cases Monthly'!J92</f>
        <v>101</v>
      </c>
      <c r="M82" s="80">
        <f>'Sub Cases Monthly'!K92</f>
        <v>120</v>
      </c>
      <c r="N82" s="80">
        <f>'Sub Cases Monthly'!L92</f>
        <v>110</v>
      </c>
      <c r="O82" s="80">
        <f>'Sub Cases Monthly'!M92</f>
        <v>111</v>
      </c>
      <c r="P82" s="80">
        <f>'Sub Cases Monthly'!N92</f>
        <v>0</v>
      </c>
      <c r="Q82" s="80">
        <f>'Sub Cases Monthly'!O92</f>
        <v>0</v>
      </c>
      <c r="R82" s="80">
        <f>'Sub Cases Monthly'!P92</f>
        <v>0</v>
      </c>
      <c r="S82" s="80">
        <v>1</v>
      </c>
      <c r="T82" s="80">
        <v>2</v>
      </c>
    </row>
    <row r="83" spans="1:20" x14ac:dyDescent="0.25">
      <c r="A83" s="66">
        <f t="shared" si="1"/>
        <v>5</v>
      </c>
      <c r="B83" s="66">
        <f t="shared" si="1"/>
        <v>18</v>
      </c>
      <c r="C83" s="66" t="s">
        <v>297</v>
      </c>
      <c r="D83" s="66" t="s">
        <v>308</v>
      </c>
      <c r="E83" s="66" t="s">
        <v>137</v>
      </c>
      <c r="F83" s="66" t="s">
        <v>216</v>
      </c>
      <c r="G83" s="80">
        <f>'Sub Cases Monthly'!E93</f>
        <v>37</v>
      </c>
      <c r="H83" s="80">
        <f>'Sub Cases Monthly'!F93</f>
        <v>35</v>
      </c>
      <c r="I83" s="80">
        <f>'Sub Cases Monthly'!G93</f>
        <v>30</v>
      </c>
      <c r="J83" s="80">
        <f>'Sub Cases Monthly'!H93</f>
        <v>41</v>
      </c>
      <c r="K83" s="80">
        <f>'Sub Cases Monthly'!I93</f>
        <v>24</v>
      </c>
      <c r="L83" s="80">
        <f>'Sub Cases Monthly'!J93</f>
        <v>28</v>
      </c>
      <c r="M83" s="80">
        <f>'Sub Cases Monthly'!K93</f>
        <v>37</v>
      </c>
      <c r="N83" s="80">
        <f>'Sub Cases Monthly'!L93</f>
        <v>39</v>
      </c>
      <c r="O83" s="80">
        <f>'Sub Cases Monthly'!M93</f>
        <v>40</v>
      </c>
      <c r="P83" s="80">
        <f>'Sub Cases Monthly'!N93</f>
        <v>0</v>
      </c>
      <c r="Q83" s="80">
        <f>'Sub Cases Monthly'!O93</f>
        <v>0</v>
      </c>
      <c r="R83" s="80">
        <f>'Sub Cases Monthly'!P93</f>
        <v>0</v>
      </c>
      <c r="S83" s="80">
        <v>1</v>
      </c>
      <c r="T83" s="80">
        <v>2</v>
      </c>
    </row>
    <row r="84" spans="1:20" x14ac:dyDescent="0.25">
      <c r="A84" s="66">
        <f t="shared" si="1"/>
        <v>5</v>
      </c>
      <c r="B84" s="66">
        <f t="shared" si="1"/>
        <v>18</v>
      </c>
      <c r="C84" s="66" t="s">
        <v>297</v>
      </c>
      <c r="D84" s="66" t="s">
        <v>308</v>
      </c>
      <c r="E84" s="66" t="s">
        <v>137</v>
      </c>
      <c r="F84" s="66" t="s">
        <v>217</v>
      </c>
      <c r="G84" s="80">
        <f>'Sub Cases Monthly'!E94</f>
        <v>0</v>
      </c>
      <c r="H84" s="80">
        <f>'Sub Cases Monthly'!F94</f>
        <v>0</v>
      </c>
      <c r="I84" s="80">
        <f>'Sub Cases Monthly'!G94</f>
        <v>0</v>
      </c>
      <c r="J84" s="80">
        <f>'Sub Cases Monthly'!H94</f>
        <v>1</v>
      </c>
      <c r="K84" s="80">
        <f>'Sub Cases Monthly'!I94</f>
        <v>0</v>
      </c>
      <c r="L84" s="80">
        <f>'Sub Cases Monthly'!J94</f>
        <v>0</v>
      </c>
      <c r="M84" s="80">
        <f>'Sub Cases Monthly'!K94</f>
        <v>0</v>
      </c>
      <c r="N84" s="80">
        <f>'Sub Cases Monthly'!L94</f>
        <v>1</v>
      </c>
      <c r="O84" s="80">
        <f>'Sub Cases Monthly'!M94</f>
        <v>1</v>
      </c>
      <c r="P84" s="80">
        <f>'Sub Cases Monthly'!N94</f>
        <v>0</v>
      </c>
      <c r="Q84" s="80">
        <f>'Sub Cases Monthly'!O94</f>
        <v>0</v>
      </c>
      <c r="R84" s="80">
        <f>'Sub Cases Monthly'!P94</f>
        <v>0</v>
      </c>
      <c r="S84" s="80">
        <v>1</v>
      </c>
      <c r="T84" s="80">
        <v>2</v>
      </c>
    </row>
    <row r="85" spans="1:20" x14ac:dyDescent="0.25">
      <c r="A85" s="66">
        <f t="shared" si="1"/>
        <v>5</v>
      </c>
      <c r="B85" s="66">
        <f t="shared" si="1"/>
        <v>18</v>
      </c>
      <c r="C85" s="66" t="s">
        <v>297</v>
      </c>
      <c r="D85" s="66" t="s">
        <v>308</v>
      </c>
      <c r="E85" s="66" t="s">
        <v>137</v>
      </c>
      <c r="F85" s="66" t="s">
        <v>218</v>
      </c>
      <c r="G85" s="80">
        <f>'Sub Cases Monthly'!E95</f>
        <v>7</v>
      </c>
      <c r="H85" s="80">
        <f>'Sub Cases Monthly'!F95</f>
        <v>0</v>
      </c>
      <c r="I85" s="80">
        <f>'Sub Cases Monthly'!G95</f>
        <v>5</v>
      </c>
      <c r="J85" s="80">
        <f>'Sub Cases Monthly'!H95</f>
        <v>5</v>
      </c>
      <c r="K85" s="80">
        <f>'Sub Cases Monthly'!I95</f>
        <v>3</v>
      </c>
      <c r="L85" s="80">
        <f>'Sub Cases Monthly'!J95</f>
        <v>2</v>
      </c>
      <c r="M85" s="80">
        <f>'Sub Cases Monthly'!K95</f>
        <v>5</v>
      </c>
      <c r="N85" s="80">
        <f>'Sub Cases Monthly'!L95</f>
        <v>4</v>
      </c>
      <c r="O85" s="80">
        <f>'Sub Cases Monthly'!M95</f>
        <v>3</v>
      </c>
      <c r="P85" s="80">
        <f>'Sub Cases Monthly'!N95</f>
        <v>0</v>
      </c>
      <c r="Q85" s="80">
        <f>'Sub Cases Monthly'!O95</f>
        <v>0</v>
      </c>
      <c r="R85" s="80">
        <f>'Sub Cases Monthly'!P95</f>
        <v>0</v>
      </c>
      <c r="S85" s="80">
        <v>1</v>
      </c>
      <c r="T85" s="80">
        <v>2</v>
      </c>
    </row>
    <row r="86" spans="1:20" x14ac:dyDescent="0.25">
      <c r="A86" s="66">
        <f t="shared" si="1"/>
        <v>5</v>
      </c>
      <c r="B86" s="66">
        <f t="shared" si="1"/>
        <v>18</v>
      </c>
      <c r="C86" s="66" t="s">
        <v>297</v>
      </c>
      <c r="D86" s="66" t="s">
        <v>308</v>
      </c>
      <c r="E86" s="66" t="s">
        <v>137</v>
      </c>
      <c r="F86" s="66" t="s">
        <v>219</v>
      </c>
      <c r="G86" s="80">
        <f>'Sub Cases Monthly'!E96</f>
        <v>0</v>
      </c>
      <c r="H86" s="80">
        <f>'Sub Cases Monthly'!F96</f>
        <v>0</v>
      </c>
      <c r="I86" s="80">
        <f>'Sub Cases Monthly'!G96</f>
        <v>0</v>
      </c>
      <c r="J86" s="80">
        <f>'Sub Cases Monthly'!H96</f>
        <v>0</v>
      </c>
      <c r="K86" s="80">
        <f>'Sub Cases Monthly'!I96</f>
        <v>0</v>
      </c>
      <c r="L86" s="80">
        <f>'Sub Cases Monthly'!J96</f>
        <v>0</v>
      </c>
      <c r="M86" s="80">
        <f>'Sub Cases Monthly'!K96</f>
        <v>0</v>
      </c>
      <c r="N86" s="80">
        <f>'Sub Cases Monthly'!L96</f>
        <v>0</v>
      </c>
      <c r="O86" s="80">
        <f>'Sub Cases Monthly'!M96</f>
        <v>0</v>
      </c>
      <c r="P86" s="80">
        <f>'Sub Cases Monthly'!N96</f>
        <v>0</v>
      </c>
      <c r="Q86" s="80">
        <f>'Sub Cases Monthly'!O96</f>
        <v>0</v>
      </c>
      <c r="R86" s="80">
        <f>'Sub Cases Monthly'!P96</f>
        <v>0</v>
      </c>
      <c r="S86" s="80">
        <v>1</v>
      </c>
      <c r="T86" s="80">
        <v>2</v>
      </c>
    </row>
    <row r="87" spans="1:20" x14ac:dyDescent="0.25">
      <c r="A87" s="66">
        <f t="shared" si="1"/>
        <v>5</v>
      </c>
      <c r="B87" s="66">
        <f t="shared" si="1"/>
        <v>18</v>
      </c>
      <c r="C87" s="66" t="s">
        <v>297</v>
      </c>
      <c r="D87" s="66" t="s">
        <v>308</v>
      </c>
      <c r="E87" s="66" t="s">
        <v>137</v>
      </c>
      <c r="F87" s="66" t="s">
        <v>220</v>
      </c>
      <c r="G87" s="80">
        <f>'Sub Cases Monthly'!E97</f>
        <v>0</v>
      </c>
      <c r="H87" s="80">
        <f>'Sub Cases Monthly'!F97</f>
        <v>0</v>
      </c>
      <c r="I87" s="80">
        <f>'Sub Cases Monthly'!G97</f>
        <v>0</v>
      </c>
      <c r="J87" s="80">
        <f>'Sub Cases Monthly'!H97</f>
        <v>0</v>
      </c>
      <c r="K87" s="80">
        <f>'Sub Cases Monthly'!I97</f>
        <v>0</v>
      </c>
      <c r="L87" s="80">
        <f>'Sub Cases Monthly'!J97</f>
        <v>0</v>
      </c>
      <c r="M87" s="80">
        <f>'Sub Cases Monthly'!K97</f>
        <v>0</v>
      </c>
      <c r="N87" s="80">
        <f>'Sub Cases Monthly'!L97</f>
        <v>0</v>
      </c>
      <c r="O87" s="80">
        <f>'Sub Cases Monthly'!M97</f>
        <v>0</v>
      </c>
      <c r="P87" s="80">
        <f>'Sub Cases Monthly'!N97</f>
        <v>0</v>
      </c>
      <c r="Q87" s="80">
        <f>'Sub Cases Monthly'!O97</f>
        <v>0</v>
      </c>
      <c r="R87" s="80">
        <f>'Sub Cases Monthly'!P97</f>
        <v>0</v>
      </c>
      <c r="S87" s="80">
        <v>1</v>
      </c>
      <c r="T87" s="80">
        <v>2</v>
      </c>
    </row>
    <row r="88" spans="1:20" x14ac:dyDescent="0.25">
      <c r="A88" s="66">
        <f t="shared" si="1"/>
        <v>5</v>
      </c>
      <c r="B88" s="66">
        <f t="shared" si="1"/>
        <v>18</v>
      </c>
      <c r="C88" s="66" t="s">
        <v>297</v>
      </c>
      <c r="D88" s="66" t="s">
        <v>308</v>
      </c>
      <c r="E88" s="66" t="s">
        <v>137</v>
      </c>
      <c r="F88" s="66" t="s">
        <v>221</v>
      </c>
      <c r="G88" s="80">
        <f>'Sub Cases Monthly'!E98</f>
        <v>0</v>
      </c>
      <c r="H88" s="80">
        <f>'Sub Cases Monthly'!F98</f>
        <v>1</v>
      </c>
      <c r="I88" s="80">
        <f>'Sub Cases Monthly'!G98</f>
        <v>0</v>
      </c>
      <c r="J88" s="80">
        <f>'Sub Cases Monthly'!H98</f>
        <v>0</v>
      </c>
      <c r="K88" s="80">
        <f>'Sub Cases Monthly'!I98</f>
        <v>0</v>
      </c>
      <c r="L88" s="80">
        <f>'Sub Cases Monthly'!J98</f>
        <v>0</v>
      </c>
      <c r="M88" s="80">
        <f>'Sub Cases Monthly'!K98</f>
        <v>0</v>
      </c>
      <c r="N88" s="80">
        <f>'Sub Cases Monthly'!L98</f>
        <v>1</v>
      </c>
      <c r="O88" s="80">
        <f>'Sub Cases Monthly'!M98</f>
        <v>0</v>
      </c>
      <c r="P88" s="80">
        <f>'Sub Cases Monthly'!N98</f>
        <v>0</v>
      </c>
      <c r="Q88" s="80">
        <f>'Sub Cases Monthly'!O98</f>
        <v>0</v>
      </c>
      <c r="R88" s="80">
        <f>'Sub Cases Monthly'!P98</f>
        <v>0</v>
      </c>
      <c r="S88" s="80">
        <v>1</v>
      </c>
      <c r="T88" s="80">
        <v>2</v>
      </c>
    </row>
    <row r="89" spans="1:20" x14ac:dyDescent="0.25">
      <c r="A89" s="66">
        <f t="shared" si="1"/>
        <v>5</v>
      </c>
      <c r="B89" s="66">
        <f t="shared" si="1"/>
        <v>18</v>
      </c>
      <c r="C89" s="66" t="s">
        <v>297</v>
      </c>
      <c r="D89" s="66" t="s">
        <v>308</v>
      </c>
      <c r="E89" s="66" t="s">
        <v>137</v>
      </c>
      <c r="F89" s="66" t="s">
        <v>328</v>
      </c>
      <c r="G89" s="80">
        <f>'Sub Cases Monthly'!E99</f>
        <v>0</v>
      </c>
      <c r="H89" s="80">
        <f>'Sub Cases Monthly'!F99</f>
        <v>1</v>
      </c>
      <c r="I89" s="80">
        <f>'Sub Cases Monthly'!G99</f>
        <v>0</v>
      </c>
      <c r="J89" s="80">
        <f>'Sub Cases Monthly'!H99</f>
        <v>0</v>
      </c>
      <c r="K89" s="80">
        <f>'Sub Cases Monthly'!I99</f>
        <v>0</v>
      </c>
      <c r="L89" s="80">
        <f>'Sub Cases Monthly'!J99</f>
        <v>0</v>
      </c>
      <c r="M89" s="80">
        <f>'Sub Cases Monthly'!K99</f>
        <v>1</v>
      </c>
      <c r="N89" s="80">
        <f>'Sub Cases Monthly'!L99</f>
        <v>0</v>
      </c>
      <c r="O89" s="80">
        <f>'Sub Cases Monthly'!M99</f>
        <v>1</v>
      </c>
      <c r="P89" s="80">
        <f>'Sub Cases Monthly'!N99</f>
        <v>0</v>
      </c>
      <c r="Q89" s="80">
        <f>'Sub Cases Monthly'!O99</f>
        <v>0</v>
      </c>
      <c r="R89" s="80">
        <f>'Sub Cases Monthly'!P99</f>
        <v>0</v>
      </c>
      <c r="S89" s="80">
        <v>1</v>
      </c>
      <c r="T89" s="80">
        <v>2</v>
      </c>
    </row>
    <row r="90" spans="1:20" x14ac:dyDescent="0.25">
      <c r="A90" s="66">
        <f t="shared" si="1"/>
        <v>5</v>
      </c>
      <c r="B90" s="66">
        <f t="shared" si="1"/>
        <v>18</v>
      </c>
      <c r="C90" s="66" t="s">
        <v>297</v>
      </c>
      <c r="D90" s="66" t="s">
        <v>308</v>
      </c>
      <c r="E90" s="66" t="s">
        <v>137</v>
      </c>
      <c r="F90" s="66" t="s">
        <v>166</v>
      </c>
      <c r="G90" s="80">
        <f>'Sub Cases Monthly'!E100</f>
        <v>0</v>
      </c>
      <c r="H90" s="80">
        <f>'Sub Cases Monthly'!F100</f>
        <v>0</v>
      </c>
      <c r="I90" s="80">
        <f>'Sub Cases Monthly'!G100</f>
        <v>0</v>
      </c>
      <c r="J90" s="80">
        <f>'Sub Cases Monthly'!H100</f>
        <v>0</v>
      </c>
      <c r="K90" s="80">
        <f>'Sub Cases Monthly'!I100</f>
        <v>0</v>
      </c>
      <c r="L90" s="80">
        <f>'Sub Cases Monthly'!J100</f>
        <v>0</v>
      </c>
      <c r="M90" s="80">
        <f>'Sub Cases Monthly'!K100</f>
        <v>0</v>
      </c>
      <c r="N90" s="80">
        <f>'Sub Cases Monthly'!L100</f>
        <v>0</v>
      </c>
      <c r="O90" s="80">
        <f>'Sub Cases Monthly'!M100</f>
        <v>0</v>
      </c>
      <c r="P90" s="80">
        <f>'Sub Cases Monthly'!N100</f>
        <v>0</v>
      </c>
      <c r="Q90" s="80">
        <f>'Sub Cases Monthly'!O100</f>
        <v>0</v>
      </c>
      <c r="R90" s="80">
        <f>'Sub Cases Monthly'!P100</f>
        <v>0</v>
      </c>
      <c r="S90" s="80">
        <v>1</v>
      </c>
      <c r="T90" s="80">
        <v>2</v>
      </c>
    </row>
    <row r="91" spans="1:20" x14ac:dyDescent="0.25">
      <c r="A91" s="66">
        <f t="shared" si="1"/>
        <v>5</v>
      </c>
      <c r="B91" s="66">
        <f t="shared" si="1"/>
        <v>18</v>
      </c>
      <c r="C91" s="66" t="s">
        <v>297</v>
      </c>
      <c r="D91" s="66" t="s">
        <v>308</v>
      </c>
      <c r="E91" s="66" t="s">
        <v>94</v>
      </c>
      <c r="F91" s="66" t="s">
        <v>222</v>
      </c>
      <c r="G91" s="80">
        <f>'Sub Cases Monthly'!E104</f>
        <v>19</v>
      </c>
      <c r="H91" s="80">
        <f>'Sub Cases Monthly'!F104</f>
        <v>13</v>
      </c>
      <c r="I91" s="80">
        <f>'Sub Cases Monthly'!G104</f>
        <v>8</v>
      </c>
      <c r="J91" s="80">
        <f>'Sub Cases Monthly'!H104</f>
        <v>22</v>
      </c>
      <c r="K91" s="80">
        <f>'Sub Cases Monthly'!I104</f>
        <v>11</v>
      </c>
      <c r="L91" s="80">
        <f>'Sub Cases Monthly'!J104</f>
        <v>18</v>
      </c>
      <c r="M91" s="80">
        <f>'Sub Cases Monthly'!K104</f>
        <v>15</v>
      </c>
      <c r="N91" s="80">
        <f>'Sub Cases Monthly'!L104</f>
        <v>21</v>
      </c>
      <c r="O91" s="80">
        <f>'Sub Cases Monthly'!M104</f>
        <v>20</v>
      </c>
      <c r="P91" s="80">
        <f>'Sub Cases Monthly'!N104</f>
        <v>0</v>
      </c>
      <c r="Q91" s="80">
        <f>'Sub Cases Monthly'!O104</f>
        <v>0</v>
      </c>
      <c r="R91" s="80">
        <f>'Sub Cases Monthly'!P104</f>
        <v>0</v>
      </c>
      <c r="S91" s="80">
        <v>1</v>
      </c>
      <c r="T91" s="80">
        <v>2</v>
      </c>
    </row>
    <row r="92" spans="1:20" x14ac:dyDescent="0.25">
      <c r="A92" s="66">
        <f t="shared" si="1"/>
        <v>5</v>
      </c>
      <c r="B92" s="66">
        <f t="shared" si="1"/>
        <v>18</v>
      </c>
      <c r="C92" s="66" t="s">
        <v>297</v>
      </c>
      <c r="D92" s="66" t="s">
        <v>308</v>
      </c>
      <c r="E92" s="66" t="s">
        <v>94</v>
      </c>
      <c r="F92" s="66" t="s">
        <v>223</v>
      </c>
      <c r="G92" s="80">
        <f>'Sub Cases Monthly'!E105</f>
        <v>174</v>
      </c>
      <c r="H92" s="80">
        <f>'Sub Cases Monthly'!F105</f>
        <v>133</v>
      </c>
      <c r="I92" s="80">
        <f>'Sub Cases Monthly'!G105</f>
        <v>134</v>
      </c>
      <c r="J92" s="80">
        <f>'Sub Cases Monthly'!H105</f>
        <v>120</v>
      </c>
      <c r="K92" s="80">
        <f>'Sub Cases Monthly'!I105</f>
        <v>143</v>
      </c>
      <c r="L92" s="80">
        <f>'Sub Cases Monthly'!J105</f>
        <v>172</v>
      </c>
      <c r="M92" s="80">
        <f>'Sub Cases Monthly'!K105</f>
        <v>167</v>
      </c>
      <c r="N92" s="80">
        <f>'Sub Cases Monthly'!L105</f>
        <v>180</v>
      </c>
      <c r="O92" s="80">
        <f>'Sub Cases Monthly'!M105</f>
        <v>150</v>
      </c>
      <c r="P92" s="80">
        <f>'Sub Cases Monthly'!N105</f>
        <v>0</v>
      </c>
      <c r="Q92" s="80">
        <f>'Sub Cases Monthly'!O105</f>
        <v>0</v>
      </c>
      <c r="R92" s="80">
        <f>'Sub Cases Monthly'!P105</f>
        <v>0</v>
      </c>
      <c r="S92" s="80">
        <v>1</v>
      </c>
      <c r="T92" s="80">
        <v>2</v>
      </c>
    </row>
    <row r="93" spans="1:20" x14ac:dyDescent="0.25">
      <c r="A93" s="66">
        <f t="shared" si="1"/>
        <v>5</v>
      </c>
      <c r="B93" s="66">
        <f t="shared" si="1"/>
        <v>18</v>
      </c>
      <c r="C93" s="66" t="s">
        <v>297</v>
      </c>
      <c r="D93" s="66" t="s">
        <v>308</v>
      </c>
      <c r="E93" s="66" t="s">
        <v>94</v>
      </c>
      <c r="F93" s="66" t="s">
        <v>224</v>
      </c>
      <c r="G93" s="80">
        <f>'Sub Cases Monthly'!E106</f>
        <v>243</v>
      </c>
      <c r="H93" s="80">
        <f>'Sub Cases Monthly'!F106</f>
        <v>201</v>
      </c>
      <c r="I93" s="80">
        <f>'Sub Cases Monthly'!G106</f>
        <v>157</v>
      </c>
      <c r="J93" s="80">
        <f>'Sub Cases Monthly'!H106</f>
        <v>200</v>
      </c>
      <c r="K93" s="80">
        <f>'Sub Cases Monthly'!I106</f>
        <v>188</v>
      </c>
      <c r="L93" s="80">
        <f>'Sub Cases Monthly'!J106</f>
        <v>151</v>
      </c>
      <c r="M93" s="80">
        <f>'Sub Cases Monthly'!K106</f>
        <v>208</v>
      </c>
      <c r="N93" s="80">
        <f>'Sub Cases Monthly'!L106</f>
        <v>204</v>
      </c>
      <c r="O93" s="80">
        <f>'Sub Cases Monthly'!M106</f>
        <v>209</v>
      </c>
      <c r="P93" s="80">
        <f>'Sub Cases Monthly'!N106</f>
        <v>0</v>
      </c>
      <c r="Q93" s="80">
        <f>'Sub Cases Monthly'!O106</f>
        <v>0</v>
      </c>
      <c r="R93" s="80">
        <f>'Sub Cases Monthly'!P106</f>
        <v>0</v>
      </c>
      <c r="S93" s="80">
        <v>1</v>
      </c>
      <c r="T93" s="80">
        <v>2</v>
      </c>
    </row>
    <row r="94" spans="1:20" x14ac:dyDescent="0.25">
      <c r="A94" s="66">
        <f t="shared" si="1"/>
        <v>5</v>
      </c>
      <c r="B94" s="66">
        <f t="shared" si="1"/>
        <v>18</v>
      </c>
      <c r="C94" s="66" t="s">
        <v>297</v>
      </c>
      <c r="D94" s="66" t="s">
        <v>308</v>
      </c>
      <c r="E94" s="66" t="s">
        <v>94</v>
      </c>
      <c r="F94" s="66" t="s">
        <v>225</v>
      </c>
      <c r="G94" s="80">
        <f>'Sub Cases Monthly'!E107</f>
        <v>30</v>
      </c>
      <c r="H94" s="80">
        <f>'Sub Cases Monthly'!F107</f>
        <v>23</v>
      </c>
      <c r="I94" s="80">
        <f>'Sub Cases Monthly'!G107</f>
        <v>13</v>
      </c>
      <c r="J94" s="80">
        <f>'Sub Cases Monthly'!H107</f>
        <v>26</v>
      </c>
      <c r="K94" s="80">
        <f>'Sub Cases Monthly'!I107</f>
        <v>13</v>
      </c>
      <c r="L94" s="80">
        <f>'Sub Cases Monthly'!J107</f>
        <v>6</v>
      </c>
      <c r="M94" s="80">
        <f>'Sub Cases Monthly'!K107</f>
        <v>36</v>
      </c>
      <c r="N94" s="80">
        <f>'Sub Cases Monthly'!L107</f>
        <v>34</v>
      </c>
      <c r="O94" s="80">
        <f>'Sub Cases Monthly'!M107</f>
        <v>17</v>
      </c>
      <c r="P94" s="80">
        <f>'Sub Cases Monthly'!N107</f>
        <v>0</v>
      </c>
      <c r="Q94" s="80">
        <f>'Sub Cases Monthly'!O107</f>
        <v>0</v>
      </c>
      <c r="R94" s="80">
        <f>'Sub Cases Monthly'!P107</f>
        <v>0</v>
      </c>
      <c r="S94" s="80">
        <v>1</v>
      </c>
      <c r="T94" s="80">
        <v>2</v>
      </c>
    </row>
    <row r="95" spans="1:20" x14ac:dyDescent="0.25">
      <c r="A95" s="66">
        <f t="shared" si="1"/>
        <v>5</v>
      </c>
      <c r="B95" s="66">
        <f t="shared" si="1"/>
        <v>18</v>
      </c>
      <c r="C95" s="66" t="s">
        <v>297</v>
      </c>
      <c r="D95" s="66" t="s">
        <v>308</v>
      </c>
      <c r="E95" s="66" t="s">
        <v>94</v>
      </c>
      <c r="F95" s="66" t="s">
        <v>226</v>
      </c>
      <c r="G95" s="80">
        <f>'Sub Cases Monthly'!E108</f>
        <v>1</v>
      </c>
      <c r="H95" s="80">
        <f>'Sub Cases Monthly'!F108</f>
        <v>0</v>
      </c>
      <c r="I95" s="80">
        <f>'Sub Cases Monthly'!G108</f>
        <v>0</v>
      </c>
      <c r="J95" s="80">
        <f>'Sub Cases Monthly'!H108</f>
        <v>1</v>
      </c>
      <c r="K95" s="80">
        <f>'Sub Cases Monthly'!I108</f>
        <v>0</v>
      </c>
      <c r="L95" s="80">
        <f>'Sub Cases Monthly'!J108</f>
        <v>4</v>
      </c>
      <c r="M95" s="80">
        <f>'Sub Cases Monthly'!K108</f>
        <v>0</v>
      </c>
      <c r="N95" s="80">
        <f>'Sub Cases Monthly'!L108</f>
        <v>7</v>
      </c>
      <c r="O95" s="80">
        <f>'Sub Cases Monthly'!M108</f>
        <v>0</v>
      </c>
      <c r="P95" s="80">
        <f>'Sub Cases Monthly'!N108</f>
        <v>0</v>
      </c>
      <c r="Q95" s="80">
        <f>'Sub Cases Monthly'!O108</f>
        <v>0</v>
      </c>
      <c r="R95" s="80">
        <f>'Sub Cases Monthly'!P108</f>
        <v>0</v>
      </c>
      <c r="S95" s="80">
        <v>1</v>
      </c>
      <c r="T95" s="80">
        <v>2</v>
      </c>
    </row>
    <row r="96" spans="1:20" x14ac:dyDescent="0.25">
      <c r="A96" s="66">
        <f t="shared" si="1"/>
        <v>5</v>
      </c>
      <c r="B96" s="66">
        <f t="shared" si="1"/>
        <v>18</v>
      </c>
      <c r="C96" s="66" t="s">
        <v>297</v>
      </c>
      <c r="D96" s="66" t="s">
        <v>308</v>
      </c>
      <c r="E96" s="66" t="s">
        <v>94</v>
      </c>
      <c r="F96" s="66" t="s">
        <v>227</v>
      </c>
      <c r="G96" s="80">
        <f>'Sub Cases Monthly'!E109</f>
        <v>25</v>
      </c>
      <c r="H96" s="80">
        <f>'Sub Cases Monthly'!F109</f>
        <v>10</v>
      </c>
      <c r="I96" s="80">
        <f>'Sub Cases Monthly'!G109</f>
        <v>18</v>
      </c>
      <c r="J96" s="80">
        <f>'Sub Cases Monthly'!H109</f>
        <v>21</v>
      </c>
      <c r="K96" s="80">
        <f>'Sub Cases Monthly'!I109</f>
        <v>17</v>
      </c>
      <c r="L96" s="80">
        <f>'Sub Cases Monthly'!J109</f>
        <v>21</v>
      </c>
      <c r="M96" s="80">
        <f>'Sub Cases Monthly'!K109</f>
        <v>12</v>
      </c>
      <c r="N96" s="80">
        <f>'Sub Cases Monthly'!L109</f>
        <v>20</v>
      </c>
      <c r="O96" s="80">
        <f>'Sub Cases Monthly'!M109</f>
        <v>22</v>
      </c>
      <c r="P96" s="80">
        <f>'Sub Cases Monthly'!N109</f>
        <v>0</v>
      </c>
      <c r="Q96" s="80">
        <f>'Sub Cases Monthly'!O109</f>
        <v>0</v>
      </c>
      <c r="R96" s="80">
        <f>'Sub Cases Monthly'!P109</f>
        <v>0</v>
      </c>
      <c r="S96" s="80">
        <v>1</v>
      </c>
      <c r="T96" s="80">
        <v>2</v>
      </c>
    </row>
    <row r="97" spans="1:21" x14ac:dyDescent="0.25">
      <c r="A97" s="66">
        <f t="shared" si="1"/>
        <v>5</v>
      </c>
      <c r="B97" s="66">
        <f t="shared" si="1"/>
        <v>18</v>
      </c>
      <c r="C97" s="66" t="s">
        <v>297</v>
      </c>
      <c r="D97" s="66" t="s">
        <v>308</v>
      </c>
      <c r="E97" s="66" t="s">
        <v>94</v>
      </c>
      <c r="F97" s="66" t="s">
        <v>228</v>
      </c>
      <c r="G97" s="80">
        <f>'Sub Cases Monthly'!E110</f>
        <v>14</v>
      </c>
      <c r="H97" s="80">
        <f>'Sub Cases Monthly'!F110</f>
        <v>25</v>
      </c>
      <c r="I97" s="80">
        <f>'Sub Cases Monthly'!G110</f>
        <v>6</v>
      </c>
      <c r="J97" s="80">
        <f>'Sub Cases Monthly'!H110</f>
        <v>19</v>
      </c>
      <c r="K97" s="80">
        <f>'Sub Cases Monthly'!I110</f>
        <v>17</v>
      </c>
      <c r="L97" s="80">
        <f>'Sub Cases Monthly'!J110</f>
        <v>24</v>
      </c>
      <c r="M97" s="80">
        <f>'Sub Cases Monthly'!K110</f>
        <v>22</v>
      </c>
      <c r="N97" s="80">
        <f>'Sub Cases Monthly'!L110</f>
        <v>19</v>
      </c>
      <c r="O97" s="80">
        <f>'Sub Cases Monthly'!M110</f>
        <v>12</v>
      </c>
      <c r="P97" s="80">
        <f>'Sub Cases Monthly'!N110</f>
        <v>0</v>
      </c>
      <c r="Q97" s="80">
        <f>'Sub Cases Monthly'!O110</f>
        <v>0</v>
      </c>
      <c r="R97" s="80">
        <f>'Sub Cases Monthly'!P110</f>
        <v>0</v>
      </c>
      <c r="S97" s="80">
        <v>1</v>
      </c>
      <c r="T97" s="80">
        <v>2</v>
      </c>
    </row>
    <row r="98" spans="1:21" x14ac:dyDescent="0.25">
      <c r="A98" s="66">
        <f t="shared" si="1"/>
        <v>5</v>
      </c>
      <c r="B98" s="66">
        <f t="shared" si="1"/>
        <v>18</v>
      </c>
      <c r="C98" s="66" t="s">
        <v>297</v>
      </c>
      <c r="D98" s="66" t="s">
        <v>308</v>
      </c>
      <c r="E98" s="66" t="s">
        <v>94</v>
      </c>
      <c r="F98" s="66" t="s">
        <v>229</v>
      </c>
      <c r="G98" s="80">
        <f>'Sub Cases Monthly'!E111</f>
        <v>16</v>
      </c>
      <c r="H98" s="80">
        <f>'Sub Cases Monthly'!F111</f>
        <v>14</v>
      </c>
      <c r="I98" s="80">
        <f>'Sub Cases Monthly'!G111</f>
        <v>12</v>
      </c>
      <c r="J98" s="80">
        <f>'Sub Cases Monthly'!H111</f>
        <v>14</v>
      </c>
      <c r="K98" s="80">
        <f>'Sub Cases Monthly'!I111</f>
        <v>28</v>
      </c>
      <c r="L98" s="80">
        <f>'Sub Cases Monthly'!J111</f>
        <v>23</v>
      </c>
      <c r="M98" s="80">
        <f>'Sub Cases Monthly'!K111</f>
        <v>15</v>
      </c>
      <c r="N98" s="80">
        <f>'Sub Cases Monthly'!L111</f>
        <v>30</v>
      </c>
      <c r="O98" s="80">
        <f>'Sub Cases Monthly'!M111</f>
        <v>24</v>
      </c>
      <c r="P98" s="80">
        <f>'Sub Cases Monthly'!N111</f>
        <v>0</v>
      </c>
      <c r="Q98" s="80">
        <f>'Sub Cases Monthly'!O111</f>
        <v>0</v>
      </c>
      <c r="R98" s="80">
        <f>'Sub Cases Monthly'!P111</f>
        <v>0</v>
      </c>
      <c r="S98" s="80">
        <v>1</v>
      </c>
      <c r="T98" s="80">
        <v>2</v>
      </c>
    </row>
    <row r="99" spans="1:21" x14ac:dyDescent="0.25">
      <c r="A99" s="66">
        <f t="shared" si="1"/>
        <v>5</v>
      </c>
      <c r="B99" s="66">
        <f t="shared" si="1"/>
        <v>18</v>
      </c>
      <c r="C99" s="66" t="s">
        <v>297</v>
      </c>
      <c r="D99" s="66" t="s">
        <v>308</v>
      </c>
      <c r="E99" s="66" t="s">
        <v>94</v>
      </c>
      <c r="F99" s="66" t="s">
        <v>230</v>
      </c>
      <c r="G99" s="80">
        <f>'Sub Cases Monthly'!E112</f>
        <v>32</v>
      </c>
      <c r="H99" s="80">
        <f>'Sub Cases Monthly'!F112</f>
        <v>32</v>
      </c>
      <c r="I99" s="80">
        <f>'Sub Cases Monthly'!G112</f>
        <v>26</v>
      </c>
      <c r="J99" s="80">
        <f>'Sub Cases Monthly'!H112</f>
        <v>41</v>
      </c>
      <c r="K99" s="80">
        <f>'Sub Cases Monthly'!I112</f>
        <v>22</v>
      </c>
      <c r="L99" s="80">
        <f>'Sub Cases Monthly'!J112</f>
        <v>34</v>
      </c>
      <c r="M99" s="80">
        <f>'Sub Cases Monthly'!K112</f>
        <v>51</v>
      </c>
      <c r="N99" s="80">
        <f>'Sub Cases Monthly'!L112</f>
        <v>38</v>
      </c>
      <c r="O99" s="80">
        <f>'Sub Cases Monthly'!M112</f>
        <v>29</v>
      </c>
      <c r="P99" s="80">
        <f>'Sub Cases Monthly'!N112</f>
        <v>0</v>
      </c>
      <c r="Q99" s="80">
        <f>'Sub Cases Monthly'!O112</f>
        <v>0</v>
      </c>
      <c r="R99" s="80">
        <f>'Sub Cases Monthly'!P112</f>
        <v>0</v>
      </c>
      <c r="S99" s="80">
        <v>1</v>
      </c>
      <c r="T99" s="80">
        <v>2</v>
      </c>
    </row>
    <row r="100" spans="1:21" x14ac:dyDescent="0.25">
      <c r="A100" s="66">
        <f t="shared" si="1"/>
        <v>5</v>
      </c>
      <c r="B100" s="66">
        <f t="shared" si="1"/>
        <v>18</v>
      </c>
      <c r="C100" s="66" t="s">
        <v>297</v>
      </c>
      <c r="D100" s="66" t="s">
        <v>308</v>
      </c>
      <c r="E100" s="66" t="s">
        <v>94</v>
      </c>
      <c r="F100" s="66" t="s">
        <v>231</v>
      </c>
      <c r="G100" s="80">
        <f>'Sub Cases Monthly'!E113</f>
        <v>80</v>
      </c>
      <c r="H100" s="80">
        <f>'Sub Cases Monthly'!F113</f>
        <v>65</v>
      </c>
      <c r="I100" s="80">
        <f>'Sub Cases Monthly'!G113</f>
        <v>68</v>
      </c>
      <c r="J100" s="80">
        <f>'Sub Cases Monthly'!H113</f>
        <v>56</v>
      </c>
      <c r="K100" s="80">
        <f>'Sub Cases Monthly'!I113</f>
        <v>47</v>
      </c>
      <c r="L100" s="80">
        <f>'Sub Cases Monthly'!J113</f>
        <v>62</v>
      </c>
      <c r="M100" s="80">
        <f>'Sub Cases Monthly'!K113</f>
        <v>62</v>
      </c>
      <c r="N100" s="80">
        <f>'Sub Cases Monthly'!L113</f>
        <v>64</v>
      </c>
      <c r="O100" s="80">
        <f>'Sub Cases Monthly'!M113</f>
        <v>65</v>
      </c>
      <c r="P100" s="80">
        <f>'Sub Cases Monthly'!N113</f>
        <v>0</v>
      </c>
      <c r="Q100" s="80">
        <f>'Sub Cases Monthly'!O113</f>
        <v>0</v>
      </c>
      <c r="R100" s="80">
        <f>'Sub Cases Monthly'!P113</f>
        <v>0</v>
      </c>
      <c r="S100" s="80">
        <v>1</v>
      </c>
      <c r="T100" s="80">
        <v>2</v>
      </c>
    </row>
    <row r="101" spans="1:21" x14ac:dyDescent="0.25">
      <c r="A101" s="66">
        <f t="shared" ref="A101:B132" si="2">A$21</f>
        <v>5</v>
      </c>
      <c r="B101" s="66">
        <f t="shared" si="2"/>
        <v>18</v>
      </c>
      <c r="C101" s="66" t="s">
        <v>297</v>
      </c>
      <c r="D101" s="66" t="s">
        <v>308</v>
      </c>
      <c r="E101" s="66" t="s">
        <v>94</v>
      </c>
      <c r="F101" s="66" t="s">
        <v>166</v>
      </c>
      <c r="G101" s="80">
        <f>'Sub Cases Monthly'!E114</f>
        <v>0</v>
      </c>
      <c r="H101" s="80">
        <f>'Sub Cases Monthly'!F114</f>
        <v>0</v>
      </c>
      <c r="I101" s="80">
        <f>'Sub Cases Monthly'!G114</f>
        <v>0</v>
      </c>
      <c r="J101" s="80">
        <f>'Sub Cases Monthly'!H114</f>
        <v>0</v>
      </c>
      <c r="K101" s="80">
        <f>'Sub Cases Monthly'!I114</f>
        <v>0</v>
      </c>
      <c r="L101" s="80">
        <f>'Sub Cases Monthly'!J114</f>
        <v>0</v>
      </c>
      <c r="M101" s="80">
        <f>'Sub Cases Monthly'!K114</f>
        <v>0</v>
      </c>
      <c r="N101" s="80">
        <f>'Sub Cases Monthly'!L114</f>
        <v>0</v>
      </c>
      <c r="O101" s="80">
        <f>'Sub Cases Monthly'!M114</f>
        <v>0</v>
      </c>
      <c r="P101" s="80">
        <f>'Sub Cases Monthly'!N114</f>
        <v>0</v>
      </c>
      <c r="Q101" s="80">
        <f>'Sub Cases Monthly'!O114</f>
        <v>0</v>
      </c>
      <c r="R101" s="80">
        <f>'Sub Cases Monthly'!P114</f>
        <v>0</v>
      </c>
      <c r="S101" s="80">
        <v>1</v>
      </c>
      <c r="T101" s="80">
        <v>2</v>
      </c>
    </row>
    <row r="102" spans="1:21" x14ac:dyDescent="0.25">
      <c r="A102" s="66">
        <f t="shared" si="2"/>
        <v>5</v>
      </c>
      <c r="B102" s="66">
        <f t="shared" si="2"/>
        <v>18</v>
      </c>
      <c r="C102" s="66" t="s">
        <v>297</v>
      </c>
      <c r="D102" s="66" t="s">
        <v>308</v>
      </c>
      <c r="E102" s="66" t="s">
        <v>140</v>
      </c>
      <c r="F102" s="66" t="s">
        <v>232</v>
      </c>
      <c r="G102" s="80">
        <f>'Sub Cases Monthly'!E119</f>
        <v>28</v>
      </c>
      <c r="H102" s="80">
        <f>'Sub Cases Monthly'!F119</f>
        <v>27</v>
      </c>
      <c r="I102" s="80">
        <f>'Sub Cases Monthly'!G119</f>
        <v>33</v>
      </c>
      <c r="J102" s="80">
        <f>'Sub Cases Monthly'!H119</f>
        <v>46</v>
      </c>
      <c r="K102" s="80">
        <f>'Sub Cases Monthly'!I119</f>
        <v>43</v>
      </c>
      <c r="L102" s="80">
        <f>'Sub Cases Monthly'!J119</f>
        <v>31</v>
      </c>
      <c r="M102" s="80">
        <f>'Sub Cases Monthly'!K119</f>
        <v>43</v>
      </c>
      <c r="N102" s="80">
        <f>'Sub Cases Monthly'!L119</f>
        <v>31</v>
      </c>
      <c r="O102" s="80">
        <f>'Sub Cases Monthly'!M119</f>
        <v>25</v>
      </c>
      <c r="P102" s="80">
        <f>'Sub Cases Monthly'!N119</f>
        <v>0</v>
      </c>
      <c r="Q102" s="80">
        <f>'Sub Cases Monthly'!O119</f>
        <v>0</v>
      </c>
      <c r="R102" s="80">
        <f>'Sub Cases Monthly'!P119</f>
        <v>0</v>
      </c>
      <c r="S102" s="80">
        <v>1</v>
      </c>
      <c r="T102" s="80">
        <v>2</v>
      </c>
    </row>
    <row r="103" spans="1:21" x14ac:dyDescent="0.25">
      <c r="A103" s="66">
        <f t="shared" si="2"/>
        <v>5</v>
      </c>
      <c r="B103" s="66">
        <f t="shared" si="2"/>
        <v>18</v>
      </c>
      <c r="C103" s="66" t="s">
        <v>297</v>
      </c>
      <c r="D103" s="66" t="s">
        <v>308</v>
      </c>
      <c r="E103" s="66" t="s">
        <v>140</v>
      </c>
      <c r="F103" s="66" t="s">
        <v>233</v>
      </c>
      <c r="G103" s="80">
        <f>'Sub Cases Monthly'!E120</f>
        <v>1</v>
      </c>
      <c r="H103" s="80">
        <f>'Sub Cases Monthly'!F120</f>
        <v>0</v>
      </c>
      <c r="I103" s="80">
        <f>'Sub Cases Monthly'!G120</f>
        <v>1</v>
      </c>
      <c r="J103" s="80">
        <f>'Sub Cases Monthly'!H120</f>
        <v>0</v>
      </c>
      <c r="K103" s="80">
        <f>'Sub Cases Monthly'!I120</f>
        <v>0</v>
      </c>
      <c r="L103" s="80">
        <f>'Sub Cases Monthly'!J120</f>
        <v>0</v>
      </c>
      <c r="M103" s="80">
        <f>'Sub Cases Monthly'!K120</f>
        <v>0</v>
      </c>
      <c r="N103" s="80">
        <f>'Sub Cases Monthly'!L120</f>
        <v>1</v>
      </c>
      <c r="O103" s="80">
        <f>'Sub Cases Monthly'!M120</f>
        <v>0</v>
      </c>
      <c r="P103" s="80">
        <f>'Sub Cases Monthly'!N120</f>
        <v>0</v>
      </c>
      <c r="Q103" s="80">
        <f>'Sub Cases Monthly'!O120</f>
        <v>0</v>
      </c>
      <c r="R103" s="80">
        <f>'Sub Cases Monthly'!P120</f>
        <v>0</v>
      </c>
      <c r="S103" s="80">
        <v>1</v>
      </c>
      <c r="T103" s="80">
        <v>2</v>
      </c>
    </row>
    <row r="104" spans="1:21" x14ac:dyDescent="0.25">
      <c r="A104" s="66">
        <f t="shared" si="2"/>
        <v>5</v>
      </c>
      <c r="B104" s="66">
        <f t="shared" si="2"/>
        <v>18</v>
      </c>
      <c r="C104" s="66" t="s">
        <v>297</v>
      </c>
      <c r="D104" s="66" t="s">
        <v>308</v>
      </c>
      <c r="E104" s="66" t="s">
        <v>140</v>
      </c>
      <c r="F104" s="66" t="s">
        <v>234</v>
      </c>
      <c r="G104" s="80">
        <f>'Sub Cases Monthly'!E121</f>
        <v>3</v>
      </c>
      <c r="H104" s="80">
        <f>'Sub Cases Monthly'!F121</f>
        <v>3</v>
      </c>
      <c r="I104" s="80">
        <f>'Sub Cases Monthly'!G121</f>
        <v>1</v>
      </c>
      <c r="J104" s="80">
        <f>'Sub Cases Monthly'!H121</f>
        <v>0</v>
      </c>
      <c r="K104" s="80">
        <f>'Sub Cases Monthly'!I121</f>
        <v>0</v>
      </c>
      <c r="L104" s="80">
        <f>'Sub Cases Monthly'!J121</f>
        <v>0</v>
      </c>
      <c r="M104" s="80">
        <f>'Sub Cases Monthly'!K121</f>
        <v>0</v>
      </c>
      <c r="N104" s="80">
        <f>'Sub Cases Monthly'!L121</f>
        <v>0</v>
      </c>
      <c r="O104" s="80">
        <f>'Sub Cases Monthly'!M121</f>
        <v>1</v>
      </c>
      <c r="P104" s="80">
        <f>'Sub Cases Monthly'!N121</f>
        <v>0</v>
      </c>
      <c r="Q104" s="80">
        <f>'Sub Cases Monthly'!O121</f>
        <v>0</v>
      </c>
      <c r="R104" s="80">
        <f>'Sub Cases Monthly'!P121</f>
        <v>0</v>
      </c>
      <c r="S104" s="80">
        <v>1</v>
      </c>
      <c r="T104" s="80">
        <v>2</v>
      </c>
    </row>
    <row r="105" spans="1:21" x14ac:dyDescent="0.25">
      <c r="A105" s="66">
        <f t="shared" si="2"/>
        <v>5</v>
      </c>
      <c r="B105" s="66">
        <f t="shared" si="2"/>
        <v>18</v>
      </c>
      <c r="C105" s="66" t="s">
        <v>297</v>
      </c>
      <c r="D105" s="66" t="s">
        <v>308</v>
      </c>
      <c r="E105" s="66" t="s">
        <v>140</v>
      </c>
      <c r="F105" s="66" t="s">
        <v>235</v>
      </c>
      <c r="G105" s="80">
        <f>'Sub Cases Monthly'!E122</f>
        <v>0</v>
      </c>
      <c r="H105" s="80">
        <f>'Sub Cases Monthly'!F122</f>
        <v>0</v>
      </c>
      <c r="I105" s="80">
        <f>'Sub Cases Monthly'!G122</f>
        <v>0</v>
      </c>
      <c r="J105" s="80">
        <f>'Sub Cases Monthly'!H122</f>
        <v>0</v>
      </c>
      <c r="K105" s="80">
        <f>'Sub Cases Monthly'!I122</f>
        <v>1</v>
      </c>
      <c r="L105" s="80">
        <f>'Sub Cases Monthly'!J122</f>
        <v>0</v>
      </c>
      <c r="M105" s="80">
        <f>'Sub Cases Monthly'!K122</f>
        <v>1</v>
      </c>
      <c r="N105" s="80">
        <f>'Sub Cases Monthly'!L122</f>
        <v>0</v>
      </c>
      <c r="O105" s="80">
        <f>'Sub Cases Monthly'!M122</f>
        <v>0</v>
      </c>
      <c r="P105" s="80">
        <f>'Sub Cases Monthly'!N122</f>
        <v>0</v>
      </c>
      <c r="Q105" s="80">
        <f>'Sub Cases Monthly'!O122</f>
        <v>0</v>
      </c>
      <c r="R105" s="80">
        <f>'Sub Cases Monthly'!P122</f>
        <v>0</v>
      </c>
      <c r="S105" s="80">
        <v>1</v>
      </c>
      <c r="T105" s="80">
        <v>2</v>
      </c>
    </row>
    <row r="106" spans="1:21" x14ac:dyDescent="0.25">
      <c r="A106" s="66">
        <f t="shared" si="2"/>
        <v>5</v>
      </c>
      <c r="B106" s="66">
        <f t="shared" si="2"/>
        <v>18</v>
      </c>
      <c r="C106" s="66" t="s">
        <v>297</v>
      </c>
      <c r="D106" s="66" t="s">
        <v>308</v>
      </c>
      <c r="E106" s="66" t="s">
        <v>140</v>
      </c>
      <c r="F106" s="66" t="s">
        <v>236</v>
      </c>
      <c r="G106" s="80">
        <f>'Sub Cases Monthly'!E123</f>
        <v>0</v>
      </c>
      <c r="H106" s="80">
        <f>'Sub Cases Monthly'!F123</f>
        <v>0</v>
      </c>
      <c r="I106" s="80">
        <f>'Sub Cases Monthly'!G123</f>
        <v>0</v>
      </c>
      <c r="J106" s="80">
        <f>'Sub Cases Monthly'!H123</f>
        <v>0</v>
      </c>
      <c r="K106" s="80">
        <f>'Sub Cases Monthly'!I123</f>
        <v>0</v>
      </c>
      <c r="L106" s="80">
        <f>'Sub Cases Monthly'!J123</f>
        <v>0</v>
      </c>
      <c r="M106" s="80">
        <f>'Sub Cases Monthly'!K123</f>
        <v>0</v>
      </c>
      <c r="N106" s="80">
        <f>'Sub Cases Monthly'!L123</f>
        <v>0</v>
      </c>
      <c r="O106" s="80">
        <f>'Sub Cases Monthly'!M123</f>
        <v>0</v>
      </c>
      <c r="P106" s="80">
        <f>'Sub Cases Monthly'!N123</f>
        <v>0</v>
      </c>
      <c r="Q106" s="80">
        <f>'Sub Cases Monthly'!O123</f>
        <v>0</v>
      </c>
      <c r="R106" s="80">
        <f>'Sub Cases Monthly'!P123</f>
        <v>0</v>
      </c>
      <c r="S106" s="80">
        <v>1</v>
      </c>
      <c r="T106" s="80">
        <v>2</v>
      </c>
    </row>
    <row r="107" spans="1:21" x14ac:dyDescent="0.25">
      <c r="A107" s="66">
        <f t="shared" si="2"/>
        <v>5</v>
      </c>
      <c r="B107" s="66">
        <f t="shared" si="2"/>
        <v>18</v>
      </c>
      <c r="C107" s="66" t="s">
        <v>297</v>
      </c>
      <c r="D107" s="66" t="s">
        <v>308</v>
      </c>
      <c r="E107" s="66" t="s">
        <v>140</v>
      </c>
      <c r="F107" s="66" t="s">
        <v>174</v>
      </c>
      <c r="G107" s="80">
        <f>'Sub Cases Monthly'!E124</f>
        <v>0</v>
      </c>
      <c r="H107" s="80">
        <f>'Sub Cases Monthly'!F124</f>
        <v>0</v>
      </c>
      <c r="I107" s="80">
        <f>'Sub Cases Monthly'!G124</f>
        <v>0</v>
      </c>
      <c r="J107" s="80">
        <f>'Sub Cases Monthly'!H124</f>
        <v>0</v>
      </c>
      <c r="K107" s="80">
        <f>'Sub Cases Monthly'!I124</f>
        <v>0</v>
      </c>
      <c r="L107" s="80">
        <f>'Sub Cases Monthly'!J124</f>
        <v>0</v>
      </c>
      <c r="M107" s="80">
        <f>'Sub Cases Monthly'!K124</f>
        <v>0</v>
      </c>
      <c r="N107" s="80">
        <f>'Sub Cases Monthly'!L124</f>
        <v>0</v>
      </c>
      <c r="O107" s="80">
        <f>'Sub Cases Monthly'!M124</f>
        <v>0</v>
      </c>
      <c r="P107" s="80">
        <f>'Sub Cases Monthly'!N124</f>
        <v>0</v>
      </c>
      <c r="Q107" s="80">
        <f>'Sub Cases Monthly'!O124</f>
        <v>0</v>
      </c>
      <c r="R107" s="80">
        <f>'Sub Cases Monthly'!P124</f>
        <v>0</v>
      </c>
      <c r="S107" s="80">
        <v>1</v>
      </c>
      <c r="T107" s="80">
        <v>2</v>
      </c>
    </row>
    <row r="108" spans="1:21" x14ac:dyDescent="0.25">
      <c r="A108" s="66">
        <f t="shared" si="2"/>
        <v>5</v>
      </c>
      <c r="B108" s="66">
        <f t="shared" si="2"/>
        <v>18</v>
      </c>
      <c r="C108" s="66" t="s">
        <v>297</v>
      </c>
      <c r="D108" s="66" t="s">
        <v>308</v>
      </c>
      <c r="E108" s="66" t="s">
        <v>140</v>
      </c>
      <c r="F108" s="66" t="s">
        <v>237</v>
      </c>
      <c r="G108" s="80">
        <f>'Sub Cases Monthly'!E125</f>
        <v>0</v>
      </c>
      <c r="H108" s="80">
        <f>'Sub Cases Monthly'!F125</f>
        <v>0</v>
      </c>
      <c r="I108" s="80">
        <f>'Sub Cases Monthly'!G125</f>
        <v>0</v>
      </c>
      <c r="J108" s="80">
        <f>'Sub Cases Monthly'!H125</f>
        <v>0</v>
      </c>
      <c r="K108" s="80">
        <f>'Sub Cases Monthly'!I125</f>
        <v>0</v>
      </c>
      <c r="L108" s="80">
        <f>'Sub Cases Monthly'!J125</f>
        <v>0</v>
      </c>
      <c r="M108" s="80">
        <f>'Sub Cases Monthly'!K125</f>
        <v>0</v>
      </c>
      <c r="N108" s="80">
        <f>'Sub Cases Monthly'!L125</f>
        <v>0</v>
      </c>
      <c r="O108" s="80">
        <f>'Sub Cases Monthly'!M125</f>
        <v>0</v>
      </c>
      <c r="P108" s="80">
        <f>'Sub Cases Monthly'!N125</f>
        <v>0</v>
      </c>
      <c r="Q108" s="80">
        <f>'Sub Cases Monthly'!O125</f>
        <v>0</v>
      </c>
      <c r="R108" s="80">
        <f>'Sub Cases Monthly'!P125</f>
        <v>0</v>
      </c>
      <c r="S108" s="80">
        <v>1</v>
      </c>
      <c r="T108" s="80">
        <v>2</v>
      </c>
    </row>
    <row r="109" spans="1:21" x14ac:dyDescent="0.25">
      <c r="A109" s="66">
        <f t="shared" si="2"/>
        <v>5</v>
      </c>
      <c r="B109" s="66">
        <f t="shared" si="2"/>
        <v>18</v>
      </c>
      <c r="C109" s="66" t="s">
        <v>297</v>
      </c>
      <c r="D109" s="66" t="s">
        <v>308</v>
      </c>
      <c r="E109" s="66" t="s">
        <v>140</v>
      </c>
      <c r="F109" s="66" t="s">
        <v>238</v>
      </c>
      <c r="G109" s="80">
        <f>'Sub Cases Monthly'!E126</f>
        <v>0</v>
      </c>
      <c r="H109" s="80">
        <f>'Sub Cases Monthly'!F126</f>
        <v>0</v>
      </c>
      <c r="I109" s="80">
        <f>'Sub Cases Monthly'!G126</f>
        <v>0</v>
      </c>
      <c r="J109" s="80">
        <f>'Sub Cases Monthly'!H126</f>
        <v>0</v>
      </c>
      <c r="K109" s="80">
        <f>'Sub Cases Monthly'!I126</f>
        <v>0</v>
      </c>
      <c r="L109" s="80">
        <f>'Sub Cases Monthly'!J126</f>
        <v>0</v>
      </c>
      <c r="M109" s="80">
        <f>'Sub Cases Monthly'!K126</f>
        <v>0</v>
      </c>
      <c r="N109" s="80">
        <f>'Sub Cases Monthly'!L126</f>
        <v>0</v>
      </c>
      <c r="O109" s="80">
        <f>'Sub Cases Monthly'!M126</f>
        <v>0</v>
      </c>
      <c r="P109" s="80">
        <f>'Sub Cases Monthly'!N126</f>
        <v>0</v>
      </c>
      <c r="Q109" s="80">
        <f>'Sub Cases Monthly'!O126</f>
        <v>0</v>
      </c>
      <c r="R109" s="80">
        <f>'Sub Cases Monthly'!P126</f>
        <v>0</v>
      </c>
      <c r="S109" s="80">
        <v>1</v>
      </c>
      <c r="T109" s="80">
        <v>2</v>
      </c>
    </row>
    <row r="110" spans="1:21" x14ac:dyDescent="0.25">
      <c r="A110" s="66">
        <f t="shared" si="2"/>
        <v>5</v>
      </c>
      <c r="B110" s="66">
        <f t="shared" si="2"/>
        <v>18</v>
      </c>
      <c r="C110" s="66" t="s">
        <v>297</v>
      </c>
      <c r="D110" s="66" t="s">
        <v>308</v>
      </c>
      <c r="E110" s="66" t="s">
        <v>140</v>
      </c>
      <c r="F110" s="66" t="s">
        <v>166</v>
      </c>
      <c r="G110" s="80">
        <f>'Sub Cases Monthly'!E127</f>
        <v>0</v>
      </c>
      <c r="H110" s="80">
        <f>'Sub Cases Monthly'!F127</f>
        <v>0</v>
      </c>
      <c r="I110" s="80">
        <f>'Sub Cases Monthly'!G127</f>
        <v>0</v>
      </c>
      <c r="J110" s="80">
        <f>'Sub Cases Monthly'!H127</f>
        <v>0</v>
      </c>
      <c r="K110" s="80">
        <f>'Sub Cases Monthly'!I127</f>
        <v>0</v>
      </c>
      <c r="L110" s="80">
        <f>'Sub Cases Monthly'!J127</f>
        <v>0</v>
      </c>
      <c r="M110" s="80">
        <f>'Sub Cases Monthly'!K127</f>
        <v>0</v>
      </c>
      <c r="N110" s="80">
        <f>'Sub Cases Monthly'!L127</f>
        <v>0</v>
      </c>
      <c r="O110" s="80">
        <f>'Sub Cases Monthly'!M127</f>
        <v>0</v>
      </c>
      <c r="P110" s="80">
        <f>'Sub Cases Monthly'!N127</f>
        <v>0</v>
      </c>
      <c r="Q110" s="80">
        <f>'Sub Cases Monthly'!O127</f>
        <v>0</v>
      </c>
      <c r="R110" s="80">
        <f>'Sub Cases Monthly'!P127</f>
        <v>0</v>
      </c>
      <c r="S110" s="80">
        <v>1</v>
      </c>
      <c r="T110" s="80">
        <v>2</v>
      </c>
    </row>
    <row r="111" spans="1:21" x14ac:dyDescent="0.25">
      <c r="A111" s="66">
        <f t="shared" si="2"/>
        <v>5</v>
      </c>
      <c r="B111" s="66">
        <f t="shared" si="2"/>
        <v>18</v>
      </c>
      <c r="C111" s="66" t="s">
        <v>297</v>
      </c>
      <c r="D111" s="66" t="s">
        <v>308</v>
      </c>
      <c r="E111" s="66" t="s">
        <v>139</v>
      </c>
      <c r="F111" s="66" t="s">
        <v>309</v>
      </c>
      <c r="G111" s="80">
        <f>'Sub Cases Monthly'!E131</f>
        <v>3288</v>
      </c>
      <c r="H111" s="80">
        <f>'Sub Cases Monthly'!F131</f>
        <v>2957</v>
      </c>
      <c r="I111" s="80">
        <f>'Sub Cases Monthly'!G131</f>
        <v>2833</v>
      </c>
      <c r="J111" s="80">
        <f>'Sub Cases Monthly'!H131</f>
        <v>3930</v>
      </c>
      <c r="K111" s="80">
        <f>'Sub Cases Monthly'!I131</f>
        <v>3502</v>
      </c>
      <c r="L111" s="80">
        <f>'Sub Cases Monthly'!J131</f>
        <v>3879</v>
      </c>
      <c r="M111" s="80">
        <f>'Sub Cases Monthly'!K131</f>
        <v>3783</v>
      </c>
      <c r="N111" s="80">
        <f>'Sub Cases Monthly'!L131</f>
        <v>3654</v>
      </c>
      <c r="O111" s="80">
        <f>'Sub Cases Monthly'!M131</f>
        <v>3878</v>
      </c>
      <c r="P111" s="80">
        <f>'Sub Cases Monthly'!N131</f>
        <v>0</v>
      </c>
      <c r="Q111" s="80">
        <f>'Sub Cases Monthly'!O131</f>
        <v>0</v>
      </c>
      <c r="R111" s="80">
        <f>'Sub Cases Monthly'!P131</f>
        <v>0</v>
      </c>
      <c r="S111" s="80">
        <v>1</v>
      </c>
      <c r="T111" s="80">
        <v>2</v>
      </c>
    </row>
    <row r="112" spans="1:21" x14ac:dyDescent="0.25">
      <c r="A112" s="66">
        <f t="shared" si="2"/>
        <v>5</v>
      </c>
      <c r="B112" s="66">
        <f t="shared" si="2"/>
        <v>18</v>
      </c>
      <c r="C112" s="66" t="s">
        <v>297</v>
      </c>
      <c r="D112" s="66" t="s">
        <v>247</v>
      </c>
      <c r="E112" s="66" t="s">
        <v>133</v>
      </c>
      <c r="F112" s="66" t="s">
        <v>309</v>
      </c>
      <c r="G112" s="80">
        <f>'Outputs Monthly'!E23</f>
        <v>892</v>
      </c>
      <c r="H112" s="80">
        <f>'Outputs Monthly'!F23</f>
        <v>750</v>
      </c>
      <c r="I112" s="80">
        <f>'Outputs Monthly'!G23</f>
        <v>699</v>
      </c>
      <c r="J112" s="80">
        <f>'Outputs Monthly'!H23</f>
        <v>873</v>
      </c>
      <c r="K112" s="80">
        <f>'Outputs Monthly'!I23</f>
        <v>820</v>
      </c>
      <c r="L112" s="80">
        <f>'Outputs Monthly'!J23</f>
        <v>879</v>
      </c>
      <c r="M112" s="80">
        <f>'Outputs Monthly'!K23</f>
        <v>909</v>
      </c>
      <c r="N112" s="80">
        <f>'Outputs Monthly'!L23</f>
        <v>827</v>
      </c>
      <c r="O112" s="80">
        <f>'Outputs Monthly'!M23</f>
        <v>875</v>
      </c>
      <c r="P112" s="80">
        <f>'Outputs Monthly'!N23</f>
        <v>0</v>
      </c>
      <c r="Q112" s="80">
        <f>'Outputs Monthly'!O23</f>
        <v>0</v>
      </c>
      <c r="R112" s="80">
        <f>'Outputs Monthly'!P23</f>
        <v>0</v>
      </c>
      <c r="S112" s="80">
        <v>1</v>
      </c>
      <c r="T112" s="80">
        <v>2</v>
      </c>
      <c r="U112" s="80"/>
    </row>
    <row r="113" spans="1:32" x14ac:dyDescent="0.25">
      <c r="A113" s="66">
        <f t="shared" si="2"/>
        <v>5</v>
      </c>
      <c r="B113" s="66">
        <f t="shared" si="2"/>
        <v>18</v>
      </c>
      <c r="C113" s="66" t="s">
        <v>297</v>
      </c>
      <c r="D113" s="66" t="s">
        <v>247</v>
      </c>
      <c r="E113" s="66" t="s">
        <v>134</v>
      </c>
      <c r="F113" s="66" t="s">
        <v>309</v>
      </c>
      <c r="G113" s="80">
        <f>'Outputs Monthly'!E24</f>
        <v>164</v>
      </c>
      <c r="H113" s="80">
        <f>'Outputs Monthly'!F24</f>
        <v>141</v>
      </c>
      <c r="I113" s="80">
        <f>'Outputs Monthly'!G24</f>
        <v>157</v>
      </c>
      <c r="J113" s="80">
        <f>'Outputs Monthly'!H24</f>
        <v>156</v>
      </c>
      <c r="K113" s="80">
        <f>'Outputs Monthly'!I24</f>
        <v>145</v>
      </c>
      <c r="L113" s="80">
        <f>'Outputs Monthly'!J24</f>
        <v>197</v>
      </c>
      <c r="M113" s="80">
        <f>'Outputs Monthly'!K24</f>
        <v>168</v>
      </c>
      <c r="N113" s="80">
        <f>'Outputs Monthly'!L24</f>
        <v>176</v>
      </c>
      <c r="O113" s="80">
        <f>'Outputs Monthly'!M24</f>
        <v>165</v>
      </c>
      <c r="P113" s="80">
        <f>'Outputs Monthly'!N24</f>
        <v>0</v>
      </c>
      <c r="Q113" s="80">
        <f>'Outputs Monthly'!O24</f>
        <v>0</v>
      </c>
      <c r="R113" s="80">
        <f>'Outputs Monthly'!P24</f>
        <v>0</v>
      </c>
      <c r="S113" s="80">
        <v>1</v>
      </c>
      <c r="T113" s="80">
        <v>2</v>
      </c>
      <c r="U113" s="80"/>
    </row>
    <row r="114" spans="1:32" x14ac:dyDescent="0.25">
      <c r="A114" s="66">
        <f t="shared" si="2"/>
        <v>5</v>
      </c>
      <c r="B114" s="66">
        <f t="shared" si="2"/>
        <v>18</v>
      </c>
      <c r="C114" s="66" t="s">
        <v>297</v>
      </c>
      <c r="D114" s="66" t="s">
        <v>247</v>
      </c>
      <c r="E114" s="66" t="s">
        <v>141</v>
      </c>
      <c r="F114" s="66" t="s">
        <v>309</v>
      </c>
      <c r="G114" s="80">
        <f>'Outputs Monthly'!E25</f>
        <v>228</v>
      </c>
      <c r="H114" s="80">
        <f>'Outputs Monthly'!F25</f>
        <v>139</v>
      </c>
      <c r="I114" s="80">
        <f>'Outputs Monthly'!G25</f>
        <v>111</v>
      </c>
      <c r="J114" s="80">
        <f>'Outputs Monthly'!H25</f>
        <v>178</v>
      </c>
      <c r="K114" s="80">
        <f>'Outputs Monthly'!I25</f>
        <v>143</v>
      </c>
      <c r="L114" s="80">
        <f>'Outputs Monthly'!J25</f>
        <v>175</v>
      </c>
      <c r="M114" s="80">
        <f>'Outputs Monthly'!K25</f>
        <v>151</v>
      </c>
      <c r="N114" s="80">
        <f>'Outputs Monthly'!L25</f>
        <v>190</v>
      </c>
      <c r="O114" s="80">
        <f>'Outputs Monthly'!M25</f>
        <v>118</v>
      </c>
      <c r="P114" s="80">
        <f>'Outputs Monthly'!N25</f>
        <v>0</v>
      </c>
      <c r="Q114" s="80">
        <f>'Outputs Monthly'!O25</f>
        <v>0</v>
      </c>
      <c r="R114" s="80">
        <f>'Outputs Monthly'!P25</f>
        <v>0</v>
      </c>
      <c r="S114" s="80">
        <v>1</v>
      </c>
      <c r="T114" s="80">
        <v>2</v>
      </c>
      <c r="U114" s="80"/>
    </row>
    <row r="115" spans="1:32" x14ac:dyDescent="0.25">
      <c r="A115" s="66">
        <f t="shared" si="2"/>
        <v>5</v>
      </c>
      <c r="B115" s="66">
        <f t="shared" si="2"/>
        <v>18</v>
      </c>
      <c r="C115" s="66" t="s">
        <v>297</v>
      </c>
      <c r="D115" s="66" t="s">
        <v>247</v>
      </c>
      <c r="E115" s="66" t="s">
        <v>138</v>
      </c>
      <c r="F115" s="66" t="s">
        <v>309</v>
      </c>
      <c r="G115" s="80">
        <f>'Outputs Monthly'!E26</f>
        <v>217</v>
      </c>
      <c r="H115" s="80">
        <f>'Outputs Monthly'!F26</f>
        <v>169</v>
      </c>
      <c r="I115" s="80">
        <f>'Outputs Monthly'!G26</f>
        <v>201</v>
      </c>
      <c r="J115" s="80">
        <f>'Outputs Monthly'!H26</f>
        <v>227</v>
      </c>
      <c r="K115" s="80">
        <f>'Outputs Monthly'!I26</f>
        <v>202</v>
      </c>
      <c r="L115" s="80">
        <f>'Outputs Monthly'!J26</f>
        <v>234</v>
      </c>
      <c r="M115" s="80">
        <f>'Outputs Monthly'!K26</f>
        <v>199</v>
      </c>
      <c r="N115" s="80">
        <f>'Outputs Monthly'!L26</f>
        <v>198</v>
      </c>
      <c r="O115" s="80">
        <f>'Outputs Monthly'!M26</f>
        <v>213</v>
      </c>
      <c r="P115" s="80">
        <f>'Outputs Monthly'!N26</f>
        <v>0</v>
      </c>
      <c r="Q115" s="80">
        <f>'Outputs Monthly'!O26</f>
        <v>0</v>
      </c>
      <c r="R115" s="80">
        <f>'Outputs Monthly'!P26</f>
        <v>0</v>
      </c>
      <c r="S115" s="80">
        <v>1</v>
      </c>
      <c r="T115" s="80">
        <v>2</v>
      </c>
      <c r="U115" s="80"/>
      <c r="V115" s="80"/>
    </row>
    <row r="116" spans="1:32" x14ac:dyDescent="0.25">
      <c r="A116" s="66">
        <f t="shared" si="2"/>
        <v>5</v>
      </c>
      <c r="B116" s="66">
        <f t="shared" si="2"/>
        <v>18</v>
      </c>
      <c r="C116" s="66" t="s">
        <v>297</v>
      </c>
      <c r="D116" s="66" t="s">
        <v>247</v>
      </c>
      <c r="E116" s="66" t="s">
        <v>135</v>
      </c>
      <c r="F116" s="66" t="s">
        <v>309</v>
      </c>
      <c r="G116" s="80">
        <f>'Outputs Monthly'!E27</f>
        <v>206</v>
      </c>
      <c r="H116" s="80">
        <f>'Outputs Monthly'!F27</f>
        <v>191</v>
      </c>
      <c r="I116" s="80">
        <f>'Outputs Monthly'!G27</f>
        <v>166</v>
      </c>
      <c r="J116" s="80">
        <f>'Outputs Monthly'!H27</f>
        <v>196</v>
      </c>
      <c r="K116" s="80">
        <f>'Outputs Monthly'!I27</f>
        <v>207</v>
      </c>
      <c r="L116" s="80">
        <f>'Outputs Monthly'!J27</f>
        <v>154</v>
      </c>
      <c r="M116" s="80">
        <f>'Outputs Monthly'!K27</f>
        <v>181</v>
      </c>
      <c r="N116" s="80">
        <f>'Outputs Monthly'!L27</f>
        <v>146</v>
      </c>
      <c r="O116" s="80">
        <f>'Outputs Monthly'!M27</f>
        <v>147</v>
      </c>
      <c r="P116" s="80">
        <f>'Outputs Monthly'!N27</f>
        <v>0</v>
      </c>
      <c r="Q116" s="80">
        <f>'Outputs Monthly'!O27</f>
        <v>0</v>
      </c>
      <c r="R116" s="80">
        <f>'Outputs Monthly'!P27</f>
        <v>0</v>
      </c>
      <c r="S116" s="80">
        <v>1</v>
      </c>
      <c r="T116" s="80">
        <v>2</v>
      </c>
      <c r="U116" s="80"/>
      <c r="V116" s="80"/>
      <c r="W116" s="80"/>
    </row>
    <row r="117" spans="1:32" x14ac:dyDescent="0.25">
      <c r="A117" s="66">
        <f t="shared" si="2"/>
        <v>5</v>
      </c>
      <c r="B117" s="66">
        <f t="shared" si="2"/>
        <v>18</v>
      </c>
      <c r="C117" s="66" t="s">
        <v>297</v>
      </c>
      <c r="D117" s="66" t="s">
        <v>247</v>
      </c>
      <c r="E117" s="66" t="s">
        <v>136</v>
      </c>
      <c r="F117" s="66" t="s">
        <v>309</v>
      </c>
      <c r="G117" s="80">
        <f>'Outputs Monthly'!E28</f>
        <v>375</v>
      </c>
      <c r="H117" s="80">
        <f>'Outputs Monthly'!F28</f>
        <v>282</v>
      </c>
      <c r="I117" s="80">
        <f>'Outputs Monthly'!G28</f>
        <v>184</v>
      </c>
      <c r="J117" s="80">
        <f>'Outputs Monthly'!H28</f>
        <v>414</v>
      </c>
      <c r="K117" s="80">
        <f>'Outputs Monthly'!I28</f>
        <v>388</v>
      </c>
      <c r="L117" s="80">
        <f>'Outputs Monthly'!J28</f>
        <v>371</v>
      </c>
      <c r="M117" s="80">
        <f>'Outputs Monthly'!K28</f>
        <v>375</v>
      </c>
      <c r="N117" s="80">
        <f>'Outputs Monthly'!L28</f>
        <v>355</v>
      </c>
      <c r="O117" s="80">
        <f>'Outputs Monthly'!M28</f>
        <v>307</v>
      </c>
      <c r="P117" s="80">
        <f>'Outputs Monthly'!N28</f>
        <v>0</v>
      </c>
      <c r="Q117" s="80">
        <f>'Outputs Monthly'!O28</f>
        <v>0</v>
      </c>
      <c r="R117" s="80">
        <f>'Outputs Monthly'!P28</f>
        <v>0</v>
      </c>
      <c r="S117" s="80">
        <v>1</v>
      </c>
      <c r="T117" s="80">
        <v>2</v>
      </c>
      <c r="U117" s="80"/>
      <c r="V117" s="80"/>
      <c r="W117" s="80"/>
      <c r="X117" s="80"/>
      <c r="Y117" s="80"/>
      <c r="Z117" s="80"/>
      <c r="AA117" s="80"/>
      <c r="AB117" s="80"/>
    </row>
    <row r="118" spans="1:32" x14ac:dyDescent="0.25">
      <c r="A118" s="66">
        <f t="shared" si="2"/>
        <v>5</v>
      </c>
      <c r="B118" s="66">
        <f t="shared" si="2"/>
        <v>18</v>
      </c>
      <c r="C118" s="66" t="s">
        <v>297</v>
      </c>
      <c r="D118" s="66" t="s">
        <v>247</v>
      </c>
      <c r="E118" s="66" t="s">
        <v>137</v>
      </c>
      <c r="F118" s="66" t="s">
        <v>309</v>
      </c>
      <c r="G118" s="80">
        <f>'Outputs Monthly'!E29</f>
        <v>188</v>
      </c>
      <c r="H118" s="80">
        <f>'Outputs Monthly'!F29</f>
        <v>137</v>
      </c>
      <c r="I118" s="80">
        <f>'Outputs Monthly'!G29</f>
        <v>128</v>
      </c>
      <c r="J118" s="80">
        <f>'Outputs Monthly'!H29</f>
        <v>132</v>
      </c>
      <c r="K118" s="80">
        <f>'Outputs Monthly'!I29</f>
        <v>113</v>
      </c>
      <c r="L118" s="80">
        <f>'Outputs Monthly'!J29</f>
        <v>132</v>
      </c>
      <c r="M118" s="80">
        <f>'Outputs Monthly'!K29</f>
        <v>129</v>
      </c>
      <c r="N118" s="80">
        <f>'Outputs Monthly'!L29</f>
        <v>213</v>
      </c>
      <c r="O118" s="80">
        <f>'Outputs Monthly'!M29</f>
        <v>225</v>
      </c>
      <c r="P118" s="80">
        <f>'Outputs Monthly'!N29</f>
        <v>0</v>
      </c>
      <c r="Q118" s="80">
        <f>'Outputs Monthly'!O29</f>
        <v>0</v>
      </c>
      <c r="R118" s="80">
        <f>'Outputs Monthly'!P29</f>
        <v>0</v>
      </c>
      <c r="S118" s="80">
        <v>1</v>
      </c>
      <c r="T118" s="80">
        <v>2</v>
      </c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</row>
    <row r="119" spans="1:32" x14ac:dyDescent="0.25">
      <c r="A119" s="66">
        <f t="shared" si="2"/>
        <v>5</v>
      </c>
      <c r="B119" s="66">
        <f t="shared" si="2"/>
        <v>18</v>
      </c>
      <c r="C119" s="66" t="s">
        <v>297</v>
      </c>
      <c r="D119" s="66" t="s">
        <v>247</v>
      </c>
      <c r="E119" s="66" t="s">
        <v>248</v>
      </c>
      <c r="F119" s="66" t="s">
        <v>309</v>
      </c>
      <c r="G119" s="80">
        <f>'Outputs Monthly'!E30</f>
        <v>753</v>
      </c>
      <c r="H119" s="80">
        <f>'Outputs Monthly'!F30</f>
        <v>590</v>
      </c>
      <c r="I119" s="80">
        <f>'Outputs Monthly'!G30</f>
        <v>467</v>
      </c>
      <c r="J119" s="80">
        <f>'Outputs Monthly'!H30</f>
        <v>746</v>
      </c>
      <c r="K119" s="80">
        <f>'Outputs Monthly'!I30</f>
        <v>729</v>
      </c>
      <c r="L119" s="80">
        <f>'Outputs Monthly'!J30</f>
        <v>588</v>
      </c>
      <c r="M119" s="80">
        <f>'Outputs Monthly'!K30</f>
        <v>821</v>
      </c>
      <c r="N119" s="80">
        <f>'Outputs Monthly'!L30</f>
        <v>638</v>
      </c>
      <c r="O119" s="80">
        <f>'Outputs Monthly'!M30</f>
        <v>637</v>
      </c>
      <c r="P119" s="80">
        <f>'Outputs Monthly'!N30</f>
        <v>0</v>
      </c>
      <c r="Q119" s="80">
        <f>'Outputs Monthly'!O30</f>
        <v>0</v>
      </c>
      <c r="R119" s="80">
        <f>'Outputs Monthly'!P30</f>
        <v>0</v>
      </c>
      <c r="S119" s="80">
        <v>1</v>
      </c>
      <c r="T119" s="80">
        <v>2</v>
      </c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</row>
    <row r="120" spans="1:32" x14ac:dyDescent="0.25">
      <c r="A120" s="66">
        <f t="shared" si="2"/>
        <v>5</v>
      </c>
      <c r="B120" s="66">
        <f t="shared" si="2"/>
        <v>18</v>
      </c>
      <c r="C120" s="66" t="s">
        <v>297</v>
      </c>
      <c r="D120" s="66" t="s">
        <v>247</v>
      </c>
      <c r="E120" s="66" t="s">
        <v>140</v>
      </c>
      <c r="F120" s="66" t="s">
        <v>309</v>
      </c>
      <c r="G120" s="80">
        <f>'Outputs Monthly'!E31</f>
        <v>65</v>
      </c>
      <c r="H120" s="80">
        <f>'Outputs Monthly'!F31</f>
        <v>55</v>
      </c>
      <c r="I120" s="80">
        <f>'Outputs Monthly'!G31</f>
        <v>111</v>
      </c>
      <c r="J120" s="80">
        <f>'Outputs Monthly'!H31</f>
        <v>50</v>
      </c>
      <c r="K120" s="80">
        <f>'Outputs Monthly'!I31</f>
        <v>61</v>
      </c>
      <c r="L120" s="80">
        <f>'Outputs Monthly'!J31</f>
        <v>59</v>
      </c>
      <c r="M120" s="80">
        <f>'Outputs Monthly'!K31</f>
        <v>54</v>
      </c>
      <c r="N120" s="80">
        <f>'Outputs Monthly'!L31</f>
        <v>76</v>
      </c>
      <c r="O120" s="80">
        <f>'Outputs Monthly'!M31</f>
        <v>48</v>
      </c>
      <c r="P120" s="80">
        <f>'Outputs Monthly'!N31</f>
        <v>0</v>
      </c>
      <c r="Q120" s="80">
        <f>'Outputs Monthly'!O31</f>
        <v>0</v>
      </c>
      <c r="R120" s="80">
        <f>'Outputs Monthly'!P31</f>
        <v>0</v>
      </c>
      <c r="S120" s="80">
        <v>1</v>
      </c>
      <c r="T120" s="80">
        <v>2</v>
      </c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</row>
    <row r="121" spans="1:32" x14ac:dyDescent="0.25">
      <c r="A121" s="66">
        <f t="shared" si="2"/>
        <v>5</v>
      </c>
      <c r="B121" s="66">
        <f t="shared" si="2"/>
        <v>18</v>
      </c>
      <c r="C121" s="66" t="s">
        <v>297</v>
      </c>
      <c r="D121" s="66" t="s">
        <v>247</v>
      </c>
      <c r="E121" s="66" t="s">
        <v>139</v>
      </c>
      <c r="F121" s="66" t="s">
        <v>309</v>
      </c>
      <c r="G121" s="80">
        <f>'Outputs Monthly'!E32</f>
        <v>0</v>
      </c>
      <c r="H121" s="80">
        <f>'Outputs Monthly'!F32</f>
        <v>0</v>
      </c>
      <c r="I121" s="80">
        <f>'Outputs Monthly'!G32</f>
        <v>0</v>
      </c>
      <c r="J121" s="80">
        <f>'Outputs Monthly'!H32</f>
        <v>0</v>
      </c>
      <c r="K121" s="80">
        <f>'Outputs Monthly'!I32</f>
        <v>0</v>
      </c>
      <c r="L121" s="80">
        <f>'Outputs Monthly'!J32</f>
        <v>0</v>
      </c>
      <c r="M121" s="80">
        <f>'Outputs Monthly'!K32</f>
        <v>0</v>
      </c>
      <c r="N121" s="80">
        <f>'Outputs Monthly'!L32</f>
        <v>0</v>
      </c>
      <c r="O121" s="80">
        <f>'Outputs Monthly'!M32</f>
        <v>0</v>
      </c>
      <c r="P121" s="80">
        <f>'Outputs Monthly'!N32</f>
        <v>0</v>
      </c>
      <c r="Q121" s="80">
        <f>'Outputs Monthly'!O32</f>
        <v>0</v>
      </c>
      <c r="R121" s="80">
        <f>'Outputs Monthly'!P32</f>
        <v>0</v>
      </c>
      <c r="S121" s="80">
        <v>1</v>
      </c>
      <c r="T121" s="80">
        <v>2</v>
      </c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</row>
    <row r="122" spans="1:32" x14ac:dyDescent="0.25">
      <c r="A122" s="66">
        <f t="shared" si="2"/>
        <v>5</v>
      </c>
      <c r="B122" s="66">
        <f t="shared" si="2"/>
        <v>18</v>
      </c>
      <c r="C122" s="66" t="s">
        <v>297</v>
      </c>
      <c r="D122" s="66" t="s">
        <v>246</v>
      </c>
      <c r="E122" s="66" t="s">
        <v>133</v>
      </c>
      <c r="F122" s="66" t="s">
        <v>309</v>
      </c>
      <c r="G122" s="80">
        <f>'Outputs Monthly'!E36</f>
        <v>57</v>
      </c>
      <c r="H122" s="80">
        <f>'Outputs Monthly'!F36</f>
        <v>36</v>
      </c>
      <c r="I122" s="80">
        <f>'Outputs Monthly'!G36</f>
        <v>34</v>
      </c>
      <c r="J122" s="80">
        <f>'Outputs Monthly'!H36</f>
        <v>40</v>
      </c>
      <c r="K122" s="80">
        <f>'Outputs Monthly'!I36</f>
        <v>32</v>
      </c>
      <c r="L122" s="80">
        <f>'Outputs Monthly'!J36</f>
        <v>36</v>
      </c>
      <c r="M122" s="80">
        <f>'Outputs Monthly'!K36</f>
        <v>29</v>
      </c>
      <c r="N122" s="80">
        <f>'Outputs Monthly'!L36</f>
        <v>34</v>
      </c>
      <c r="O122" s="80">
        <f>'Outputs Monthly'!M36</f>
        <v>29</v>
      </c>
      <c r="P122" s="80">
        <f>'Outputs Monthly'!N36</f>
        <v>0</v>
      </c>
      <c r="Q122" s="80">
        <f>'Outputs Monthly'!O36</f>
        <v>0</v>
      </c>
      <c r="R122" s="80">
        <f>'Outputs Monthly'!P36</f>
        <v>0</v>
      </c>
      <c r="S122" s="80">
        <v>1</v>
      </c>
      <c r="T122" s="80">
        <v>2</v>
      </c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</row>
    <row r="123" spans="1:32" x14ac:dyDescent="0.25">
      <c r="A123" s="66">
        <f t="shared" si="2"/>
        <v>5</v>
      </c>
      <c r="B123" s="66">
        <f t="shared" si="2"/>
        <v>18</v>
      </c>
      <c r="C123" s="66" t="s">
        <v>297</v>
      </c>
      <c r="D123" s="66" t="s">
        <v>246</v>
      </c>
      <c r="E123" s="66" t="s">
        <v>134</v>
      </c>
      <c r="F123" s="66" t="s">
        <v>309</v>
      </c>
      <c r="G123" s="80">
        <f>'Outputs Monthly'!E37</f>
        <v>1</v>
      </c>
      <c r="H123" s="80">
        <f>'Outputs Monthly'!F37</f>
        <v>4</v>
      </c>
      <c r="I123" s="80">
        <f>'Outputs Monthly'!G37</f>
        <v>4</v>
      </c>
      <c r="J123" s="80">
        <f>'Outputs Monthly'!H37</f>
        <v>0</v>
      </c>
      <c r="K123" s="80">
        <f>'Outputs Monthly'!I37</f>
        <v>2</v>
      </c>
      <c r="L123" s="80">
        <f>'Outputs Monthly'!J37</f>
        <v>5</v>
      </c>
      <c r="M123" s="80">
        <f>'Outputs Monthly'!K37</f>
        <v>4</v>
      </c>
      <c r="N123" s="80">
        <f>'Outputs Monthly'!L37</f>
        <v>2</v>
      </c>
      <c r="O123" s="80">
        <f>'Outputs Monthly'!M37</f>
        <v>1</v>
      </c>
      <c r="P123" s="80">
        <f>'Outputs Monthly'!N37</f>
        <v>0</v>
      </c>
      <c r="Q123" s="80">
        <f>'Outputs Monthly'!O37</f>
        <v>0</v>
      </c>
      <c r="R123" s="80">
        <f>'Outputs Monthly'!P37</f>
        <v>0</v>
      </c>
      <c r="S123" s="80">
        <v>1</v>
      </c>
      <c r="T123" s="80">
        <v>2</v>
      </c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</row>
    <row r="124" spans="1:32" x14ac:dyDescent="0.25">
      <c r="A124" s="66">
        <f t="shared" si="2"/>
        <v>5</v>
      </c>
      <c r="B124" s="66">
        <f t="shared" si="2"/>
        <v>18</v>
      </c>
      <c r="C124" s="66" t="s">
        <v>297</v>
      </c>
      <c r="D124" s="66" t="s">
        <v>246</v>
      </c>
      <c r="E124" s="66" t="s">
        <v>141</v>
      </c>
      <c r="F124" s="66" t="s">
        <v>309</v>
      </c>
      <c r="G124" s="80">
        <f>'Outputs Monthly'!E38</f>
        <v>1</v>
      </c>
      <c r="H124" s="80">
        <f>'Outputs Monthly'!F38</f>
        <v>1</v>
      </c>
      <c r="I124" s="80">
        <f>'Outputs Monthly'!G38</f>
        <v>0</v>
      </c>
      <c r="J124" s="80">
        <f>'Outputs Monthly'!H38</f>
        <v>0</v>
      </c>
      <c r="K124" s="80">
        <f>'Outputs Monthly'!I38</f>
        <v>0</v>
      </c>
      <c r="L124" s="80">
        <f>'Outputs Monthly'!J38</f>
        <v>0</v>
      </c>
      <c r="M124" s="80">
        <f>'Outputs Monthly'!K38</f>
        <v>1</v>
      </c>
      <c r="N124" s="80">
        <f>'Outputs Monthly'!L38</f>
        <v>0</v>
      </c>
      <c r="O124" s="80">
        <f>'Outputs Monthly'!M38</f>
        <v>0</v>
      </c>
      <c r="P124" s="80">
        <f>'Outputs Monthly'!N38</f>
        <v>0</v>
      </c>
      <c r="Q124" s="80">
        <f>'Outputs Monthly'!O38</f>
        <v>0</v>
      </c>
      <c r="R124" s="80">
        <f>'Outputs Monthly'!P38</f>
        <v>0</v>
      </c>
      <c r="S124" s="80">
        <v>1</v>
      </c>
      <c r="T124" s="80">
        <v>2</v>
      </c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</row>
    <row r="125" spans="1:32" x14ac:dyDescent="0.25">
      <c r="A125" s="66">
        <f t="shared" si="2"/>
        <v>5</v>
      </c>
      <c r="B125" s="66">
        <f t="shared" si="2"/>
        <v>18</v>
      </c>
      <c r="C125" s="66" t="s">
        <v>297</v>
      </c>
      <c r="D125" s="66" t="s">
        <v>246</v>
      </c>
      <c r="E125" s="66" t="s">
        <v>138</v>
      </c>
      <c r="F125" s="66" t="s">
        <v>309</v>
      </c>
      <c r="G125" s="80">
        <f>'Outputs Monthly'!E39</f>
        <v>4</v>
      </c>
      <c r="H125" s="80">
        <f>'Outputs Monthly'!F39</f>
        <v>5</v>
      </c>
      <c r="I125" s="80">
        <f>'Outputs Monthly'!G39</f>
        <v>8</v>
      </c>
      <c r="J125" s="80">
        <f>'Outputs Monthly'!H39</f>
        <v>5</v>
      </c>
      <c r="K125" s="80">
        <f>'Outputs Monthly'!I39</f>
        <v>8</v>
      </c>
      <c r="L125" s="80">
        <f>'Outputs Monthly'!J39</f>
        <v>8</v>
      </c>
      <c r="M125" s="80">
        <f>'Outputs Monthly'!K39</f>
        <v>9</v>
      </c>
      <c r="N125" s="80">
        <f>'Outputs Monthly'!L39</f>
        <v>10</v>
      </c>
      <c r="O125" s="80">
        <f>'Outputs Monthly'!M39</f>
        <v>6</v>
      </c>
      <c r="P125" s="80">
        <f>'Outputs Monthly'!N39</f>
        <v>0</v>
      </c>
      <c r="Q125" s="80">
        <f>'Outputs Monthly'!O39</f>
        <v>0</v>
      </c>
      <c r="R125" s="80">
        <f>'Outputs Monthly'!P39</f>
        <v>0</v>
      </c>
      <c r="S125" s="80">
        <v>1</v>
      </c>
      <c r="T125" s="80">
        <v>2</v>
      </c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</row>
    <row r="126" spans="1:32" x14ac:dyDescent="0.25">
      <c r="A126" s="66">
        <f t="shared" si="2"/>
        <v>5</v>
      </c>
      <c r="B126" s="66">
        <f t="shared" si="2"/>
        <v>18</v>
      </c>
      <c r="C126" s="66" t="s">
        <v>297</v>
      </c>
      <c r="D126" s="66" t="s">
        <v>246</v>
      </c>
      <c r="E126" s="66" t="s">
        <v>135</v>
      </c>
      <c r="F126" s="66" t="s">
        <v>309</v>
      </c>
      <c r="G126" s="80">
        <f>'Outputs Monthly'!E40</f>
        <v>12</v>
      </c>
      <c r="H126" s="80">
        <f>'Outputs Monthly'!F40</f>
        <v>14</v>
      </c>
      <c r="I126" s="80">
        <f>'Outputs Monthly'!G40</f>
        <v>6</v>
      </c>
      <c r="J126" s="80">
        <f>'Outputs Monthly'!H40</f>
        <v>12</v>
      </c>
      <c r="K126" s="80">
        <f>'Outputs Monthly'!I40</f>
        <v>7</v>
      </c>
      <c r="L126" s="80">
        <f>'Outputs Monthly'!J40</f>
        <v>11</v>
      </c>
      <c r="M126" s="80">
        <f>'Outputs Monthly'!K40</f>
        <v>9</v>
      </c>
      <c r="N126" s="80">
        <f>'Outputs Monthly'!L40</f>
        <v>13</v>
      </c>
      <c r="O126" s="80">
        <f>'Outputs Monthly'!M40</f>
        <v>1</v>
      </c>
      <c r="P126" s="80">
        <f>'Outputs Monthly'!N40</f>
        <v>0</v>
      </c>
      <c r="Q126" s="80">
        <f>'Outputs Monthly'!O40</f>
        <v>0</v>
      </c>
      <c r="R126" s="80">
        <f>'Outputs Monthly'!P40</f>
        <v>0</v>
      </c>
      <c r="S126" s="80">
        <v>1</v>
      </c>
      <c r="T126" s="80">
        <v>2</v>
      </c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</row>
    <row r="127" spans="1:32" x14ac:dyDescent="0.25">
      <c r="A127" s="66">
        <f t="shared" si="2"/>
        <v>5</v>
      </c>
      <c r="B127" s="66">
        <f t="shared" si="2"/>
        <v>18</v>
      </c>
      <c r="C127" s="66" t="s">
        <v>297</v>
      </c>
      <c r="D127" s="66" t="s">
        <v>246</v>
      </c>
      <c r="E127" s="66" t="s">
        <v>136</v>
      </c>
      <c r="F127" s="66" t="s">
        <v>309</v>
      </c>
      <c r="G127" s="80">
        <f>'Outputs Monthly'!E41</f>
        <v>0</v>
      </c>
      <c r="H127" s="80">
        <f>'Outputs Monthly'!F41</f>
        <v>1</v>
      </c>
      <c r="I127" s="80">
        <f>'Outputs Monthly'!G41</f>
        <v>0</v>
      </c>
      <c r="J127" s="80">
        <f>'Outputs Monthly'!H41</f>
        <v>0</v>
      </c>
      <c r="K127" s="80">
        <f>'Outputs Monthly'!I41</f>
        <v>0</v>
      </c>
      <c r="L127" s="80">
        <f>'Outputs Monthly'!J41</f>
        <v>0</v>
      </c>
      <c r="M127" s="80">
        <f>'Outputs Monthly'!K41</f>
        <v>0</v>
      </c>
      <c r="N127" s="80">
        <f>'Outputs Monthly'!L41</f>
        <v>0</v>
      </c>
      <c r="O127" s="80">
        <f>'Outputs Monthly'!M41</f>
        <v>0</v>
      </c>
      <c r="P127" s="80">
        <f>'Outputs Monthly'!N41</f>
        <v>0</v>
      </c>
      <c r="Q127" s="80">
        <f>'Outputs Monthly'!O41</f>
        <v>0</v>
      </c>
      <c r="R127" s="80">
        <f>'Outputs Monthly'!P41</f>
        <v>0</v>
      </c>
      <c r="S127" s="80">
        <v>1</v>
      </c>
      <c r="T127" s="80">
        <v>2</v>
      </c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</row>
    <row r="128" spans="1:32" x14ac:dyDescent="0.25">
      <c r="A128" s="66">
        <f t="shared" si="2"/>
        <v>5</v>
      </c>
      <c r="B128" s="66">
        <f t="shared" si="2"/>
        <v>18</v>
      </c>
      <c r="C128" s="66" t="s">
        <v>297</v>
      </c>
      <c r="D128" s="66" t="s">
        <v>246</v>
      </c>
      <c r="E128" s="66" t="s">
        <v>137</v>
      </c>
      <c r="F128" s="66" t="s">
        <v>309</v>
      </c>
      <c r="G128" s="80">
        <f>'Outputs Monthly'!E42</f>
        <v>0</v>
      </c>
      <c r="H128" s="80">
        <f>'Outputs Monthly'!F42</f>
        <v>0</v>
      </c>
      <c r="I128" s="80">
        <f>'Outputs Monthly'!G42</f>
        <v>0</v>
      </c>
      <c r="J128" s="80">
        <f>'Outputs Monthly'!H42</f>
        <v>2</v>
      </c>
      <c r="K128" s="80">
        <f>'Outputs Monthly'!I42</f>
        <v>0</v>
      </c>
      <c r="L128" s="80">
        <f>'Outputs Monthly'!J42</f>
        <v>0</v>
      </c>
      <c r="M128" s="80">
        <f>'Outputs Monthly'!K42</f>
        <v>1</v>
      </c>
      <c r="N128" s="80">
        <f>'Outputs Monthly'!L42</f>
        <v>0</v>
      </c>
      <c r="O128" s="80">
        <f>'Outputs Monthly'!M42</f>
        <v>1</v>
      </c>
      <c r="P128" s="80">
        <f>'Outputs Monthly'!N42</f>
        <v>0</v>
      </c>
      <c r="Q128" s="80">
        <f>'Outputs Monthly'!O42</f>
        <v>0</v>
      </c>
      <c r="R128" s="80">
        <f>'Outputs Monthly'!P42</f>
        <v>0</v>
      </c>
      <c r="S128" s="80">
        <v>1</v>
      </c>
      <c r="T128" s="80">
        <v>2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</row>
    <row r="129" spans="1:33" x14ac:dyDescent="0.25">
      <c r="A129" s="66">
        <f t="shared" si="2"/>
        <v>5</v>
      </c>
      <c r="B129" s="66">
        <f t="shared" si="2"/>
        <v>18</v>
      </c>
      <c r="C129" s="66" t="s">
        <v>297</v>
      </c>
      <c r="D129" s="66" t="s">
        <v>246</v>
      </c>
      <c r="E129" s="66" t="s">
        <v>248</v>
      </c>
      <c r="F129" s="66" t="s">
        <v>309</v>
      </c>
      <c r="G129" s="80">
        <f>'Outputs Monthly'!E43</f>
        <v>3</v>
      </c>
      <c r="H129" s="80">
        <f>'Outputs Monthly'!F43</f>
        <v>4</v>
      </c>
      <c r="I129" s="80">
        <f>'Outputs Monthly'!G43</f>
        <v>3</v>
      </c>
      <c r="J129" s="80">
        <f>'Outputs Monthly'!H43</f>
        <v>1</v>
      </c>
      <c r="K129" s="80">
        <f>'Outputs Monthly'!I43</f>
        <v>5</v>
      </c>
      <c r="L129" s="80">
        <f>'Outputs Monthly'!J43</f>
        <v>1</v>
      </c>
      <c r="M129" s="80">
        <f>'Outputs Monthly'!K43</f>
        <v>2</v>
      </c>
      <c r="N129" s="80">
        <f>'Outputs Monthly'!L43</f>
        <v>2</v>
      </c>
      <c r="O129" s="80">
        <f>'Outputs Monthly'!M43</f>
        <v>2</v>
      </c>
      <c r="P129" s="80">
        <f>'Outputs Monthly'!N43</f>
        <v>0</v>
      </c>
      <c r="Q129" s="80">
        <f>'Outputs Monthly'!O43</f>
        <v>0</v>
      </c>
      <c r="R129" s="80">
        <f>'Outputs Monthly'!P43</f>
        <v>0</v>
      </c>
      <c r="S129" s="80">
        <v>1</v>
      </c>
      <c r="T129" s="80">
        <v>2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</row>
    <row r="130" spans="1:33" x14ac:dyDescent="0.25">
      <c r="A130" s="66">
        <f t="shared" si="2"/>
        <v>5</v>
      </c>
      <c r="B130" s="66">
        <f t="shared" si="2"/>
        <v>18</v>
      </c>
      <c r="C130" s="66" t="s">
        <v>297</v>
      </c>
      <c r="D130" s="66" t="s">
        <v>246</v>
      </c>
      <c r="E130" s="66" t="s">
        <v>140</v>
      </c>
      <c r="F130" s="66" t="s">
        <v>309</v>
      </c>
      <c r="G130" s="80">
        <f>'Outputs Monthly'!E44</f>
        <v>1</v>
      </c>
      <c r="H130" s="80">
        <f>'Outputs Monthly'!F44</f>
        <v>5</v>
      </c>
      <c r="I130" s="80">
        <f>'Outputs Monthly'!G44</f>
        <v>6</v>
      </c>
      <c r="J130" s="80">
        <f>'Outputs Monthly'!H44</f>
        <v>1</v>
      </c>
      <c r="K130" s="80">
        <f>'Outputs Monthly'!I44</f>
        <v>2</v>
      </c>
      <c r="L130" s="80">
        <f>'Outputs Monthly'!J44</f>
        <v>6</v>
      </c>
      <c r="M130" s="80">
        <f>'Outputs Monthly'!K44</f>
        <v>2</v>
      </c>
      <c r="N130" s="80">
        <f>'Outputs Monthly'!L44</f>
        <v>1</v>
      </c>
      <c r="O130" s="80">
        <f>'Outputs Monthly'!M44</f>
        <v>0</v>
      </c>
      <c r="P130" s="80">
        <f>'Outputs Monthly'!N44</f>
        <v>0</v>
      </c>
      <c r="Q130" s="80">
        <f>'Outputs Monthly'!O44</f>
        <v>0</v>
      </c>
      <c r="R130" s="80">
        <f>'Outputs Monthly'!P44</f>
        <v>0</v>
      </c>
      <c r="S130" s="80">
        <v>1</v>
      </c>
      <c r="T130" s="80">
        <v>2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</row>
    <row r="131" spans="1:33" x14ac:dyDescent="0.25">
      <c r="A131" s="66">
        <f t="shared" si="2"/>
        <v>5</v>
      </c>
      <c r="B131" s="66">
        <f t="shared" si="2"/>
        <v>18</v>
      </c>
      <c r="C131" s="66" t="s">
        <v>297</v>
      </c>
      <c r="D131" s="66" t="s">
        <v>246</v>
      </c>
      <c r="E131" s="66" t="s">
        <v>139</v>
      </c>
      <c r="F131" s="66" t="s">
        <v>309</v>
      </c>
      <c r="G131" s="80">
        <f>'Outputs Monthly'!E45</f>
        <v>0</v>
      </c>
      <c r="H131" s="80">
        <f>'Outputs Monthly'!F45</f>
        <v>0</v>
      </c>
      <c r="I131" s="80">
        <f>'Outputs Monthly'!G45</f>
        <v>1</v>
      </c>
      <c r="J131" s="80">
        <f>'Outputs Monthly'!H45</f>
        <v>1</v>
      </c>
      <c r="K131" s="80">
        <f>'Outputs Monthly'!I45</f>
        <v>0</v>
      </c>
      <c r="L131" s="80">
        <f>'Outputs Monthly'!J45</f>
        <v>0</v>
      </c>
      <c r="M131" s="80">
        <f>'Outputs Monthly'!K45</f>
        <v>0</v>
      </c>
      <c r="N131" s="80">
        <f>'Outputs Monthly'!L45</f>
        <v>1</v>
      </c>
      <c r="O131" s="80">
        <f>'Outputs Monthly'!M45</f>
        <v>0</v>
      </c>
      <c r="P131" s="80">
        <f>'Outputs Monthly'!N45</f>
        <v>0</v>
      </c>
      <c r="Q131" s="80">
        <f>'Outputs Monthly'!O45</f>
        <v>0</v>
      </c>
      <c r="R131" s="80">
        <f>'Outputs Monthly'!P45</f>
        <v>0</v>
      </c>
      <c r="S131" s="80">
        <v>1</v>
      </c>
      <c r="T131" s="80">
        <v>2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</row>
    <row r="132" spans="1:33" x14ac:dyDescent="0.25">
      <c r="A132" s="66">
        <f t="shared" si="2"/>
        <v>5</v>
      </c>
      <c r="B132" s="66">
        <f t="shared" si="2"/>
        <v>18</v>
      </c>
      <c r="C132" s="66" t="s">
        <v>297</v>
      </c>
      <c r="D132" s="66" t="s">
        <v>310</v>
      </c>
      <c r="E132" s="66" t="s">
        <v>133</v>
      </c>
      <c r="F132" s="66" t="s">
        <v>309</v>
      </c>
      <c r="G132" s="80">
        <f>'Timeliness Quarterly'!G46</f>
        <v>89106</v>
      </c>
      <c r="H132" s="80">
        <f>'Timeliness Quarterly'!H46</f>
        <v>94697</v>
      </c>
      <c r="I132" s="80">
        <f>'Timeliness Quarterly'!I46</f>
        <v>92888</v>
      </c>
      <c r="J132" s="80">
        <f>'Timeliness Quarterly'!J46</f>
        <v>0</v>
      </c>
      <c r="K132" s="80"/>
      <c r="L132" s="80"/>
      <c r="M132" s="80"/>
      <c r="N132" s="80"/>
      <c r="O132" s="80"/>
      <c r="P132" s="80"/>
      <c r="Q132" s="80"/>
      <c r="R132" s="80"/>
      <c r="S132" s="80">
        <v>1</v>
      </c>
      <c r="T132" s="80">
        <v>3</v>
      </c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</row>
    <row r="133" spans="1:33" x14ac:dyDescent="0.25">
      <c r="A133" s="66">
        <f t="shared" ref="A133:B184" si="3">A$21</f>
        <v>5</v>
      </c>
      <c r="B133" s="66">
        <f t="shared" si="3"/>
        <v>18</v>
      </c>
      <c r="C133" s="66" t="s">
        <v>297</v>
      </c>
      <c r="D133" s="66" t="s">
        <v>310</v>
      </c>
      <c r="E133" s="66" t="s">
        <v>134</v>
      </c>
      <c r="F133" s="66" t="s">
        <v>309</v>
      </c>
      <c r="G133" s="81">
        <f>'Timeliness Quarterly'!G49</f>
        <v>43702</v>
      </c>
      <c r="H133" s="81">
        <f>'Timeliness Quarterly'!H49</f>
        <v>44679</v>
      </c>
      <c r="I133" s="81">
        <f>'Timeliness Quarterly'!I49</f>
        <v>43661</v>
      </c>
      <c r="J133" s="81">
        <f>'Timeliness Quarterly'!J49</f>
        <v>0</v>
      </c>
      <c r="S133" s="80">
        <v>1</v>
      </c>
      <c r="T133" s="80">
        <v>3</v>
      </c>
    </row>
    <row r="134" spans="1:33" x14ac:dyDescent="0.25">
      <c r="A134" s="66">
        <f t="shared" si="3"/>
        <v>5</v>
      </c>
      <c r="B134" s="66">
        <f t="shared" si="3"/>
        <v>18</v>
      </c>
      <c r="C134" s="66" t="s">
        <v>297</v>
      </c>
      <c r="D134" s="66" t="s">
        <v>310</v>
      </c>
      <c r="E134" s="66" t="s">
        <v>141</v>
      </c>
      <c r="F134" s="66" t="s">
        <v>309</v>
      </c>
      <c r="G134" s="81">
        <f>'Timeliness Quarterly'!G52</f>
        <v>11471</v>
      </c>
      <c r="H134" s="81">
        <f>'Timeliness Quarterly'!H52</f>
        <v>11030</v>
      </c>
      <c r="I134" s="81">
        <f>'Timeliness Quarterly'!I52</f>
        <v>12712</v>
      </c>
      <c r="J134" s="81">
        <f>'Timeliness Quarterly'!J52</f>
        <v>0</v>
      </c>
      <c r="S134" s="80">
        <v>1</v>
      </c>
      <c r="T134" s="80">
        <v>3</v>
      </c>
    </row>
    <row r="135" spans="1:33" x14ac:dyDescent="0.25">
      <c r="A135" s="66">
        <f t="shared" si="3"/>
        <v>5</v>
      </c>
      <c r="B135" s="66">
        <f t="shared" si="3"/>
        <v>18</v>
      </c>
      <c r="C135" s="66" t="s">
        <v>297</v>
      </c>
      <c r="D135" s="66" t="s">
        <v>310</v>
      </c>
      <c r="E135" s="66" t="s">
        <v>138</v>
      </c>
      <c r="F135" s="66" t="s">
        <v>309</v>
      </c>
      <c r="G135" s="81">
        <f>'Timeliness Quarterly'!G55</f>
        <v>16599</v>
      </c>
      <c r="H135" s="81">
        <f>'Timeliness Quarterly'!H55</f>
        <v>16657</v>
      </c>
      <c r="I135" s="81">
        <f>'Timeliness Quarterly'!I55</f>
        <v>16589</v>
      </c>
      <c r="J135" s="81">
        <f>'Timeliness Quarterly'!J55</f>
        <v>0</v>
      </c>
      <c r="S135" s="80">
        <v>1</v>
      </c>
      <c r="T135" s="80">
        <v>3</v>
      </c>
    </row>
    <row r="136" spans="1:33" x14ac:dyDescent="0.25">
      <c r="A136" s="66">
        <f t="shared" si="3"/>
        <v>5</v>
      </c>
      <c r="B136" s="66">
        <f t="shared" si="3"/>
        <v>18</v>
      </c>
      <c r="C136" s="66" t="s">
        <v>297</v>
      </c>
      <c r="D136" s="66" t="s">
        <v>310</v>
      </c>
      <c r="E136" s="66" t="s">
        <v>135</v>
      </c>
      <c r="F136" s="66" t="s">
        <v>309</v>
      </c>
      <c r="G136" s="81">
        <f>'Timeliness Quarterly'!G58</f>
        <v>40502</v>
      </c>
      <c r="H136" s="81">
        <f>'Timeliness Quarterly'!H58</f>
        <v>42647</v>
      </c>
      <c r="I136" s="81">
        <f>'Timeliness Quarterly'!I58</f>
        <v>47484</v>
      </c>
      <c r="J136" s="81">
        <f>'Timeliness Quarterly'!J58</f>
        <v>0</v>
      </c>
      <c r="S136" s="80">
        <v>1</v>
      </c>
      <c r="T136" s="80">
        <v>3</v>
      </c>
    </row>
    <row r="137" spans="1:33" x14ac:dyDescent="0.25">
      <c r="A137" s="66">
        <f t="shared" si="3"/>
        <v>5</v>
      </c>
      <c r="B137" s="66">
        <f t="shared" si="3"/>
        <v>18</v>
      </c>
      <c r="C137" s="66" t="s">
        <v>297</v>
      </c>
      <c r="D137" s="66" t="s">
        <v>310</v>
      </c>
      <c r="E137" s="66" t="s">
        <v>136</v>
      </c>
      <c r="F137" s="66" t="s">
        <v>309</v>
      </c>
      <c r="G137" s="81">
        <f>'Timeliness Quarterly'!G61</f>
        <v>36481</v>
      </c>
      <c r="H137" s="81">
        <f>'Timeliness Quarterly'!H61</f>
        <v>38564</v>
      </c>
      <c r="I137" s="81">
        <f>'Timeliness Quarterly'!I61</f>
        <v>34957</v>
      </c>
      <c r="J137" s="81">
        <f>'Timeliness Quarterly'!J61</f>
        <v>0</v>
      </c>
      <c r="L137" s="81"/>
      <c r="S137" s="80">
        <v>1</v>
      </c>
      <c r="T137" s="80">
        <v>3</v>
      </c>
    </row>
    <row r="138" spans="1:33" x14ac:dyDescent="0.25">
      <c r="A138" s="66">
        <f t="shared" si="3"/>
        <v>5</v>
      </c>
      <c r="B138" s="66">
        <f t="shared" si="3"/>
        <v>18</v>
      </c>
      <c r="C138" s="66" t="s">
        <v>297</v>
      </c>
      <c r="D138" s="66" t="s">
        <v>310</v>
      </c>
      <c r="E138" s="66" t="s">
        <v>137</v>
      </c>
      <c r="F138" s="66" t="s">
        <v>309</v>
      </c>
      <c r="G138" s="81">
        <f>'Timeliness Quarterly'!G64</f>
        <v>21039</v>
      </c>
      <c r="H138" s="81">
        <f>'Timeliness Quarterly'!H64</f>
        <v>21939</v>
      </c>
      <c r="I138" s="81">
        <f>'Timeliness Quarterly'!I64</f>
        <v>23234</v>
      </c>
      <c r="J138" s="81">
        <f>'Timeliness Quarterly'!J64</f>
        <v>0</v>
      </c>
      <c r="S138" s="80">
        <v>1</v>
      </c>
      <c r="T138" s="80">
        <v>3</v>
      </c>
    </row>
    <row r="139" spans="1:33" x14ac:dyDescent="0.25">
      <c r="A139" s="66">
        <f t="shared" si="3"/>
        <v>5</v>
      </c>
      <c r="B139" s="66">
        <f t="shared" si="3"/>
        <v>18</v>
      </c>
      <c r="C139" s="66" t="s">
        <v>297</v>
      </c>
      <c r="D139" s="66" t="s">
        <v>310</v>
      </c>
      <c r="E139" s="66" t="s">
        <v>94</v>
      </c>
      <c r="F139" s="66" t="s">
        <v>309</v>
      </c>
      <c r="G139" s="81">
        <f>'Timeliness Quarterly'!G67</f>
        <v>40113</v>
      </c>
      <c r="H139" s="81">
        <f>'Timeliness Quarterly'!H67</f>
        <v>42504</v>
      </c>
      <c r="I139" s="81">
        <f>'Timeliness Quarterly'!I67</f>
        <v>44886</v>
      </c>
      <c r="J139" s="81">
        <f>'Timeliness Quarterly'!J67</f>
        <v>0</v>
      </c>
      <c r="S139" s="80">
        <v>1</v>
      </c>
      <c r="T139" s="80">
        <v>3</v>
      </c>
    </row>
    <row r="140" spans="1:33" x14ac:dyDescent="0.25">
      <c r="A140" s="66">
        <f t="shared" si="3"/>
        <v>5</v>
      </c>
      <c r="B140" s="66">
        <f t="shared" si="3"/>
        <v>18</v>
      </c>
      <c r="C140" s="66" t="s">
        <v>297</v>
      </c>
      <c r="D140" s="66" t="s">
        <v>310</v>
      </c>
      <c r="E140" s="66" t="s">
        <v>140</v>
      </c>
      <c r="F140" s="66" t="s">
        <v>309</v>
      </c>
      <c r="G140" s="81">
        <f>'Timeliness Quarterly'!G70</f>
        <v>6237</v>
      </c>
      <c r="H140" s="81">
        <f>'Timeliness Quarterly'!H70</f>
        <v>6999</v>
      </c>
      <c r="I140" s="81">
        <f>'Timeliness Quarterly'!I70</f>
        <v>1050</v>
      </c>
      <c r="J140" s="81">
        <f>'Timeliness Quarterly'!J70</f>
        <v>0</v>
      </c>
      <c r="S140" s="80">
        <v>1</v>
      </c>
      <c r="T140" s="80">
        <v>3</v>
      </c>
    </row>
    <row r="141" spans="1:33" x14ac:dyDescent="0.25">
      <c r="A141" s="66">
        <f t="shared" si="3"/>
        <v>5</v>
      </c>
      <c r="B141" s="66">
        <f t="shared" si="3"/>
        <v>18</v>
      </c>
      <c r="C141" s="66" t="s">
        <v>297</v>
      </c>
      <c r="D141" s="66" t="s">
        <v>310</v>
      </c>
      <c r="E141" s="66" t="s">
        <v>139</v>
      </c>
      <c r="F141" s="66" t="s">
        <v>309</v>
      </c>
      <c r="G141" s="81">
        <f>'Timeliness Quarterly'!G73</f>
        <v>26893</v>
      </c>
      <c r="H141" s="81">
        <f>'Timeliness Quarterly'!H73</f>
        <v>31408</v>
      </c>
      <c r="I141" s="81">
        <f>'Timeliness Quarterly'!I73</f>
        <v>32114</v>
      </c>
      <c r="J141" s="81">
        <f>'Timeliness Quarterly'!J73</f>
        <v>0</v>
      </c>
      <c r="S141" s="80">
        <v>1</v>
      </c>
      <c r="T141" s="80">
        <v>3</v>
      </c>
    </row>
    <row r="142" spans="1:33" x14ac:dyDescent="0.25">
      <c r="A142" s="66">
        <f t="shared" si="3"/>
        <v>5</v>
      </c>
      <c r="B142" s="66">
        <f t="shared" si="3"/>
        <v>18</v>
      </c>
      <c r="C142" s="66" t="s">
        <v>311</v>
      </c>
      <c r="D142" s="66" t="s">
        <v>308</v>
      </c>
      <c r="E142" s="66" t="s">
        <v>133</v>
      </c>
      <c r="F142" s="66" t="s">
        <v>312</v>
      </c>
      <c r="G142" s="81">
        <f>'Timeliness Quarterly'!G12</f>
        <v>1902</v>
      </c>
      <c r="H142" s="81">
        <f>'Timeliness Quarterly'!H12</f>
        <v>1975</v>
      </c>
      <c r="I142" s="81">
        <f>'Timeliness Quarterly'!I12</f>
        <v>2116</v>
      </c>
      <c r="J142" s="81">
        <f>'Timeliness Quarterly'!J12</f>
        <v>0</v>
      </c>
      <c r="L142" s="81"/>
      <c r="S142" s="66">
        <v>0.8</v>
      </c>
      <c r="T142" s="80">
        <v>3</v>
      </c>
    </row>
    <row r="143" spans="1:33" x14ac:dyDescent="0.25">
      <c r="A143" s="66">
        <f t="shared" si="3"/>
        <v>5</v>
      </c>
      <c r="B143" s="66">
        <f t="shared" si="3"/>
        <v>18</v>
      </c>
      <c r="C143" s="66" t="s">
        <v>311</v>
      </c>
      <c r="D143" s="66" t="s">
        <v>308</v>
      </c>
      <c r="E143" s="66" t="s">
        <v>134</v>
      </c>
      <c r="F143" s="66" t="s">
        <v>313</v>
      </c>
      <c r="G143" s="81">
        <f>'Timeliness Quarterly'!G15</f>
        <v>2490</v>
      </c>
      <c r="H143" s="81">
        <f>'Timeliness Quarterly'!H15</f>
        <v>2651</v>
      </c>
      <c r="I143" s="81">
        <f>'Timeliness Quarterly'!I15</f>
        <v>2679</v>
      </c>
      <c r="J143" s="81">
        <f>'Timeliness Quarterly'!J15</f>
        <v>0</v>
      </c>
      <c r="S143" s="66">
        <v>0.8</v>
      </c>
      <c r="T143" s="80">
        <v>3</v>
      </c>
    </row>
    <row r="144" spans="1:33" x14ac:dyDescent="0.25">
      <c r="A144" s="66">
        <f t="shared" si="3"/>
        <v>5</v>
      </c>
      <c r="B144" s="66">
        <f t="shared" si="3"/>
        <v>18</v>
      </c>
      <c r="C144" s="66" t="s">
        <v>311</v>
      </c>
      <c r="D144" s="66" t="s">
        <v>308</v>
      </c>
      <c r="E144" s="66" t="s">
        <v>141</v>
      </c>
      <c r="F144" s="66" t="s">
        <v>312</v>
      </c>
      <c r="G144" s="81">
        <f>'Timeliness Quarterly'!G18</f>
        <v>341</v>
      </c>
      <c r="H144" s="81">
        <f>'Timeliness Quarterly'!H18</f>
        <v>294</v>
      </c>
      <c r="I144" s="81">
        <f>'Timeliness Quarterly'!I18</f>
        <v>371</v>
      </c>
      <c r="J144" s="81">
        <f>'Timeliness Quarterly'!J18</f>
        <v>0</v>
      </c>
      <c r="S144" s="66">
        <v>0.8</v>
      </c>
      <c r="T144" s="80">
        <v>3</v>
      </c>
    </row>
    <row r="145" spans="1:20" x14ac:dyDescent="0.25">
      <c r="A145" s="66">
        <f t="shared" si="3"/>
        <v>5</v>
      </c>
      <c r="B145" s="66">
        <f t="shared" si="3"/>
        <v>18</v>
      </c>
      <c r="C145" s="66" t="s">
        <v>311</v>
      </c>
      <c r="D145" s="66" t="s">
        <v>308</v>
      </c>
      <c r="E145" s="66" t="s">
        <v>138</v>
      </c>
      <c r="F145" s="66" t="s">
        <v>313</v>
      </c>
      <c r="G145" s="81">
        <f>'Timeliness Quarterly'!G21</f>
        <v>2142</v>
      </c>
      <c r="H145" s="81">
        <f>'Timeliness Quarterly'!H21</f>
        <v>2301</v>
      </c>
      <c r="I145" s="81">
        <f>'Timeliness Quarterly'!I21</f>
        <v>2535</v>
      </c>
      <c r="J145" s="81">
        <f>'Timeliness Quarterly'!J21</f>
        <v>0</v>
      </c>
      <c r="L145" s="81"/>
      <c r="S145" s="66">
        <v>0.8</v>
      </c>
      <c r="T145" s="80">
        <v>3</v>
      </c>
    </row>
    <row r="146" spans="1:20" x14ac:dyDescent="0.25">
      <c r="A146" s="66">
        <f t="shared" si="3"/>
        <v>5</v>
      </c>
      <c r="B146" s="66">
        <f t="shared" si="3"/>
        <v>18</v>
      </c>
      <c r="C146" s="66" t="s">
        <v>311</v>
      </c>
      <c r="D146" s="66" t="s">
        <v>308</v>
      </c>
      <c r="E146" s="66" t="s">
        <v>135</v>
      </c>
      <c r="F146" s="66" t="s">
        <v>312</v>
      </c>
      <c r="G146" s="81">
        <f>'Timeliness Quarterly'!G24</f>
        <v>833</v>
      </c>
      <c r="H146" s="81">
        <f>'Timeliness Quarterly'!H24</f>
        <v>954</v>
      </c>
      <c r="I146" s="81">
        <f>'Timeliness Quarterly'!I24</f>
        <v>1108</v>
      </c>
      <c r="J146" s="81">
        <f>'Timeliness Quarterly'!J24</f>
        <v>0</v>
      </c>
      <c r="S146" s="66">
        <v>0.8</v>
      </c>
      <c r="T146" s="80">
        <v>3</v>
      </c>
    </row>
    <row r="147" spans="1:20" x14ac:dyDescent="0.25">
      <c r="A147" s="66">
        <f t="shared" si="3"/>
        <v>5</v>
      </c>
      <c r="B147" s="66">
        <f t="shared" si="3"/>
        <v>18</v>
      </c>
      <c r="C147" s="66" t="s">
        <v>311</v>
      </c>
      <c r="D147" s="66" t="s">
        <v>308</v>
      </c>
      <c r="E147" s="66" t="s">
        <v>136</v>
      </c>
      <c r="F147" s="66" t="s">
        <v>312</v>
      </c>
      <c r="G147" s="81">
        <f>'Timeliness Quarterly'!G27</f>
        <v>2485</v>
      </c>
      <c r="H147" s="81">
        <f>'Timeliness Quarterly'!H27</f>
        <v>2560</v>
      </c>
      <c r="I147" s="81">
        <f>'Timeliness Quarterly'!I27</f>
        <v>2300</v>
      </c>
      <c r="J147" s="81">
        <f>'Timeliness Quarterly'!J27</f>
        <v>0</v>
      </c>
      <c r="S147" s="66">
        <v>0.8</v>
      </c>
      <c r="T147" s="80">
        <v>3</v>
      </c>
    </row>
    <row r="148" spans="1:20" x14ac:dyDescent="0.25">
      <c r="A148" s="66">
        <f t="shared" si="3"/>
        <v>5</v>
      </c>
      <c r="B148" s="66">
        <f t="shared" si="3"/>
        <v>18</v>
      </c>
      <c r="C148" s="66" t="s">
        <v>311</v>
      </c>
      <c r="D148" s="66" t="s">
        <v>308</v>
      </c>
      <c r="E148" s="66" t="s">
        <v>137</v>
      </c>
      <c r="F148" s="66" t="s">
        <v>312</v>
      </c>
      <c r="G148" s="81">
        <f>'Timeliness Quarterly'!G30</f>
        <v>1024</v>
      </c>
      <c r="H148" s="81">
        <f>'Timeliness Quarterly'!H30</f>
        <v>1033</v>
      </c>
      <c r="I148" s="81">
        <f>'Timeliness Quarterly'!I30</f>
        <v>1338</v>
      </c>
      <c r="J148" s="81">
        <f>'Timeliness Quarterly'!J30</f>
        <v>0</v>
      </c>
      <c r="L148" s="81"/>
      <c r="S148" s="66">
        <v>0.8</v>
      </c>
      <c r="T148" s="80">
        <v>3</v>
      </c>
    </row>
    <row r="149" spans="1:20" x14ac:dyDescent="0.25">
      <c r="A149" s="66">
        <f t="shared" si="3"/>
        <v>5</v>
      </c>
      <c r="B149" s="66">
        <f t="shared" si="3"/>
        <v>18</v>
      </c>
      <c r="C149" s="66" t="s">
        <v>311</v>
      </c>
      <c r="D149" s="66" t="s">
        <v>308</v>
      </c>
      <c r="E149" s="66" t="s">
        <v>94</v>
      </c>
      <c r="F149" s="66" t="s">
        <v>313</v>
      </c>
      <c r="G149" s="81">
        <f>'Timeliness Quarterly'!G33</f>
        <v>1588</v>
      </c>
      <c r="H149" s="81">
        <f>'Timeliness Quarterly'!H33</f>
        <v>1518</v>
      </c>
      <c r="I149" s="81">
        <f>'Timeliness Quarterly'!I33</f>
        <v>1736</v>
      </c>
      <c r="J149" s="81">
        <f>'Timeliness Quarterly'!J33</f>
        <v>0</v>
      </c>
      <c r="S149" s="66">
        <v>0.8</v>
      </c>
      <c r="T149" s="80">
        <v>3</v>
      </c>
    </row>
    <row r="150" spans="1:20" x14ac:dyDescent="0.25">
      <c r="A150" s="66">
        <f t="shared" si="3"/>
        <v>5</v>
      </c>
      <c r="B150" s="66">
        <f t="shared" si="3"/>
        <v>18</v>
      </c>
      <c r="C150" s="66" t="s">
        <v>311</v>
      </c>
      <c r="D150" s="66" t="s">
        <v>308</v>
      </c>
      <c r="E150" s="66" t="s">
        <v>140</v>
      </c>
      <c r="F150" s="66" t="s">
        <v>312</v>
      </c>
      <c r="G150" s="81">
        <f>'Timeliness Quarterly'!G36</f>
        <v>97</v>
      </c>
      <c r="H150" s="81">
        <f>'Timeliness Quarterly'!H36</f>
        <v>121</v>
      </c>
      <c r="I150" s="81">
        <f>'Timeliness Quarterly'!I36</f>
        <v>95</v>
      </c>
      <c r="J150" s="81">
        <f>'Timeliness Quarterly'!J36</f>
        <v>0</v>
      </c>
      <c r="S150" s="66">
        <v>0.8</v>
      </c>
      <c r="T150" s="80">
        <v>3</v>
      </c>
    </row>
    <row r="151" spans="1:20" x14ac:dyDescent="0.25">
      <c r="A151" s="66">
        <f t="shared" si="3"/>
        <v>5</v>
      </c>
      <c r="B151" s="66">
        <f t="shared" si="3"/>
        <v>18</v>
      </c>
      <c r="C151" s="66" t="s">
        <v>311</v>
      </c>
      <c r="D151" s="66" t="s">
        <v>308</v>
      </c>
      <c r="E151" s="66" t="s">
        <v>139</v>
      </c>
      <c r="F151" s="66" t="s">
        <v>314</v>
      </c>
      <c r="G151" s="81">
        <f>'Timeliness Quarterly'!G39</f>
        <v>8943</v>
      </c>
      <c r="H151" s="81">
        <f>'Timeliness Quarterly'!H39</f>
        <v>11283</v>
      </c>
      <c r="I151" s="81">
        <f>'Timeliness Quarterly'!I39</f>
        <v>10859</v>
      </c>
      <c r="J151" s="81">
        <f>'Timeliness Quarterly'!J39</f>
        <v>0</v>
      </c>
      <c r="L151" s="81"/>
      <c r="S151" s="66">
        <v>0.8</v>
      </c>
      <c r="T151" s="80">
        <v>3</v>
      </c>
    </row>
    <row r="152" spans="1:20" x14ac:dyDescent="0.25">
      <c r="A152" s="66">
        <f t="shared" si="3"/>
        <v>5</v>
      </c>
      <c r="B152" s="66">
        <f t="shared" si="3"/>
        <v>18</v>
      </c>
      <c r="C152" s="66" t="s">
        <v>311</v>
      </c>
      <c r="D152" s="66" t="s">
        <v>310</v>
      </c>
      <c r="E152" s="66" t="s">
        <v>133</v>
      </c>
      <c r="F152" s="66" t="s">
        <v>313</v>
      </c>
      <c r="G152" s="66">
        <f>'Timeliness Quarterly'!G47</f>
        <v>88594</v>
      </c>
      <c r="H152" s="66">
        <f>'Timeliness Quarterly'!H47</f>
        <v>94129</v>
      </c>
      <c r="I152" s="66">
        <f>'Timeliness Quarterly'!I47</f>
        <v>91386</v>
      </c>
      <c r="J152" s="66">
        <f>'Timeliness Quarterly'!J47</f>
        <v>0</v>
      </c>
      <c r="L152" s="81"/>
      <c r="S152" s="66">
        <v>0.8</v>
      </c>
      <c r="T152" s="80">
        <v>3</v>
      </c>
    </row>
    <row r="153" spans="1:20" x14ac:dyDescent="0.25">
      <c r="A153" s="66">
        <f t="shared" si="3"/>
        <v>5</v>
      </c>
      <c r="B153" s="66">
        <f t="shared" si="3"/>
        <v>18</v>
      </c>
      <c r="C153" s="66" t="s">
        <v>311</v>
      </c>
      <c r="D153" s="66" t="s">
        <v>310</v>
      </c>
      <c r="E153" s="66" t="s">
        <v>134</v>
      </c>
      <c r="F153" s="66" t="s">
        <v>313</v>
      </c>
      <c r="G153" s="66">
        <f>'Timeliness Quarterly'!G50</f>
        <v>43397</v>
      </c>
      <c r="H153" s="66">
        <f>'Timeliness Quarterly'!H50</f>
        <v>44337</v>
      </c>
      <c r="I153" s="66">
        <f>'Timeliness Quarterly'!I50</f>
        <v>42844</v>
      </c>
      <c r="J153" s="66">
        <f>'Timeliness Quarterly'!J50</f>
        <v>0</v>
      </c>
      <c r="S153" s="66">
        <v>0.8</v>
      </c>
      <c r="T153" s="80">
        <v>3</v>
      </c>
    </row>
    <row r="154" spans="1:20" x14ac:dyDescent="0.25">
      <c r="A154" s="66">
        <f t="shared" si="3"/>
        <v>5</v>
      </c>
      <c r="B154" s="66">
        <f t="shared" si="3"/>
        <v>18</v>
      </c>
      <c r="C154" s="66" t="s">
        <v>311</v>
      </c>
      <c r="D154" s="66" t="s">
        <v>310</v>
      </c>
      <c r="E154" s="66" t="s">
        <v>141</v>
      </c>
      <c r="F154" s="66" t="s">
        <v>313</v>
      </c>
      <c r="G154" s="66">
        <f>'Timeliness Quarterly'!G53</f>
        <v>11432</v>
      </c>
      <c r="H154" s="66">
        <f>'Timeliness Quarterly'!H53</f>
        <v>11017</v>
      </c>
      <c r="I154" s="66">
        <f>'Timeliness Quarterly'!I53</f>
        <v>12676</v>
      </c>
      <c r="J154" s="66">
        <f>'Timeliness Quarterly'!J53</f>
        <v>0</v>
      </c>
      <c r="S154" s="66">
        <v>0.8</v>
      </c>
      <c r="T154" s="80">
        <v>3</v>
      </c>
    </row>
    <row r="155" spans="1:20" x14ac:dyDescent="0.25">
      <c r="A155" s="66">
        <f t="shared" si="3"/>
        <v>5</v>
      </c>
      <c r="B155" s="66">
        <f t="shared" si="3"/>
        <v>18</v>
      </c>
      <c r="C155" s="66" t="s">
        <v>311</v>
      </c>
      <c r="D155" s="66" t="s">
        <v>310</v>
      </c>
      <c r="E155" s="66" t="s">
        <v>138</v>
      </c>
      <c r="F155" s="66" t="s">
        <v>313</v>
      </c>
      <c r="G155" s="66">
        <f>'Timeliness Quarterly'!G56</f>
        <v>16326</v>
      </c>
      <c r="H155" s="66">
        <f>'Timeliness Quarterly'!H56</f>
        <v>16332</v>
      </c>
      <c r="I155" s="66">
        <f>'Timeliness Quarterly'!I56</f>
        <v>15743</v>
      </c>
      <c r="J155" s="66">
        <f>'Timeliness Quarterly'!J56</f>
        <v>0</v>
      </c>
      <c r="S155" s="66">
        <v>0.8</v>
      </c>
      <c r="T155" s="80">
        <v>3</v>
      </c>
    </row>
    <row r="156" spans="1:20" x14ac:dyDescent="0.25">
      <c r="A156" s="66">
        <f t="shared" si="3"/>
        <v>5</v>
      </c>
      <c r="B156" s="66">
        <f t="shared" si="3"/>
        <v>18</v>
      </c>
      <c r="C156" s="66" t="s">
        <v>311</v>
      </c>
      <c r="D156" s="66" t="s">
        <v>310</v>
      </c>
      <c r="E156" s="66" t="s">
        <v>135</v>
      </c>
      <c r="F156" s="66" t="s">
        <v>313</v>
      </c>
      <c r="G156" s="66">
        <f>'Timeliness Quarterly'!G59</f>
        <v>40119</v>
      </c>
      <c r="H156" s="66">
        <f>'Timeliness Quarterly'!H59</f>
        <v>42459</v>
      </c>
      <c r="I156" s="66">
        <f>'Timeliness Quarterly'!I59</f>
        <v>46699</v>
      </c>
      <c r="J156" s="66">
        <f>'Timeliness Quarterly'!J59</f>
        <v>0</v>
      </c>
      <c r="S156" s="66">
        <v>0.8</v>
      </c>
      <c r="T156" s="80">
        <v>3</v>
      </c>
    </row>
    <row r="157" spans="1:20" x14ac:dyDescent="0.25">
      <c r="A157" s="66">
        <f t="shared" si="3"/>
        <v>5</v>
      </c>
      <c r="B157" s="66">
        <f t="shared" si="3"/>
        <v>18</v>
      </c>
      <c r="C157" s="66" t="s">
        <v>311</v>
      </c>
      <c r="D157" s="66" t="s">
        <v>310</v>
      </c>
      <c r="E157" s="66" t="s">
        <v>136</v>
      </c>
      <c r="F157" s="66" t="s">
        <v>313</v>
      </c>
      <c r="G157" s="66">
        <f>'Timeliness Quarterly'!G62</f>
        <v>36196</v>
      </c>
      <c r="H157" s="66">
        <f>'Timeliness Quarterly'!H62</f>
        <v>38286</v>
      </c>
      <c r="I157" s="66">
        <f>'Timeliness Quarterly'!I62</f>
        <v>34788</v>
      </c>
      <c r="J157" s="66">
        <f>'Timeliness Quarterly'!J62</f>
        <v>0</v>
      </c>
      <c r="S157" s="66">
        <v>0.8</v>
      </c>
      <c r="T157" s="80">
        <v>3</v>
      </c>
    </row>
    <row r="158" spans="1:20" x14ac:dyDescent="0.25">
      <c r="A158" s="66">
        <f t="shared" si="3"/>
        <v>5</v>
      </c>
      <c r="B158" s="66">
        <f t="shared" si="3"/>
        <v>18</v>
      </c>
      <c r="C158" s="66" t="s">
        <v>311</v>
      </c>
      <c r="D158" s="66" t="s">
        <v>310</v>
      </c>
      <c r="E158" s="66" t="s">
        <v>137</v>
      </c>
      <c r="F158" s="66" t="s">
        <v>313</v>
      </c>
      <c r="G158" s="66">
        <f>'Timeliness Quarterly'!G65</f>
        <v>18074</v>
      </c>
      <c r="H158" s="66">
        <f>'Timeliness Quarterly'!H65</f>
        <v>17887</v>
      </c>
      <c r="I158" s="66">
        <f>'Timeliness Quarterly'!I65</f>
        <v>20454</v>
      </c>
      <c r="J158" s="66">
        <f>'Timeliness Quarterly'!J65</f>
        <v>0</v>
      </c>
      <c r="S158" s="66">
        <v>0.8</v>
      </c>
      <c r="T158" s="80">
        <v>3</v>
      </c>
    </row>
    <row r="159" spans="1:20" x14ac:dyDescent="0.25">
      <c r="A159" s="66">
        <f t="shared" si="3"/>
        <v>5</v>
      </c>
      <c r="B159" s="66">
        <f t="shared" si="3"/>
        <v>18</v>
      </c>
      <c r="C159" s="66" t="s">
        <v>311</v>
      </c>
      <c r="D159" s="66" t="s">
        <v>310</v>
      </c>
      <c r="E159" s="66" t="s">
        <v>94</v>
      </c>
      <c r="F159" s="66" t="s">
        <v>313</v>
      </c>
      <c r="G159" s="66">
        <f>'Timeliness Quarterly'!G68</f>
        <v>38198</v>
      </c>
      <c r="H159" s="66">
        <f>'Timeliness Quarterly'!H68</f>
        <v>41944</v>
      </c>
      <c r="I159" s="66">
        <f>'Timeliness Quarterly'!I68</f>
        <v>43605</v>
      </c>
      <c r="J159" s="66">
        <f>'Timeliness Quarterly'!J68</f>
        <v>0</v>
      </c>
      <c r="S159" s="66">
        <v>0.8</v>
      </c>
      <c r="T159" s="80">
        <v>3</v>
      </c>
    </row>
    <row r="160" spans="1:20" x14ac:dyDescent="0.25">
      <c r="A160" s="66">
        <f t="shared" si="3"/>
        <v>5</v>
      </c>
      <c r="B160" s="66">
        <f t="shared" si="3"/>
        <v>18</v>
      </c>
      <c r="C160" s="66" t="s">
        <v>311</v>
      </c>
      <c r="D160" s="66" t="s">
        <v>310</v>
      </c>
      <c r="E160" s="66" t="s">
        <v>140</v>
      </c>
      <c r="F160" s="66" t="s">
        <v>313</v>
      </c>
      <c r="G160" s="66">
        <f>'Timeliness Quarterly'!G71</f>
        <v>6180</v>
      </c>
      <c r="H160" s="66">
        <f>'Timeliness Quarterly'!H71</f>
        <v>6885</v>
      </c>
      <c r="I160" s="66">
        <f>'Timeliness Quarterly'!I71</f>
        <v>1034</v>
      </c>
      <c r="J160" s="66">
        <f>'Timeliness Quarterly'!J71</f>
        <v>0</v>
      </c>
      <c r="S160" s="66">
        <v>0.8</v>
      </c>
      <c r="T160" s="80">
        <v>3</v>
      </c>
    </row>
    <row r="161" spans="1:20" x14ac:dyDescent="0.25">
      <c r="A161" s="66">
        <f t="shared" si="3"/>
        <v>5</v>
      </c>
      <c r="B161" s="66">
        <f t="shared" si="3"/>
        <v>18</v>
      </c>
      <c r="C161" s="66" t="s">
        <v>311</v>
      </c>
      <c r="D161" s="66" t="s">
        <v>310</v>
      </c>
      <c r="E161" s="66" t="s">
        <v>139</v>
      </c>
      <c r="F161" s="66" t="s">
        <v>314</v>
      </c>
      <c r="G161" s="66">
        <f>'Timeliness Quarterly'!G74</f>
        <v>25998</v>
      </c>
      <c r="H161" s="66">
        <f>'Timeliness Quarterly'!H74</f>
        <v>30725</v>
      </c>
      <c r="I161" s="66">
        <f>'Timeliness Quarterly'!I74</f>
        <v>30830</v>
      </c>
      <c r="J161" s="66">
        <f>'Timeliness Quarterly'!J74</f>
        <v>0</v>
      </c>
      <c r="S161" s="66">
        <v>0.8</v>
      </c>
      <c r="T161" s="80">
        <v>3</v>
      </c>
    </row>
    <row r="162" spans="1:20" x14ac:dyDescent="0.25">
      <c r="A162" s="66">
        <f t="shared" si="3"/>
        <v>5</v>
      </c>
      <c r="B162" s="66">
        <f t="shared" si="3"/>
        <v>18</v>
      </c>
      <c r="C162" s="66" t="s">
        <v>311</v>
      </c>
      <c r="D162" s="66" t="s">
        <v>308</v>
      </c>
      <c r="E162" s="66" t="s">
        <v>133</v>
      </c>
      <c r="F162" s="66" t="s">
        <v>315</v>
      </c>
      <c r="G162" s="81">
        <f>'Timeliness Quarterly'!G13</f>
        <v>0.98040000000000005</v>
      </c>
      <c r="H162" s="81">
        <f>'Timeliness Quarterly'!H13</f>
        <v>0.97770000000000001</v>
      </c>
      <c r="I162" s="81">
        <f>'Timeliness Quarterly'!I13</f>
        <v>0.97470000000000001</v>
      </c>
      <c r="J162" s="81">
        <f>'Timeliness Quarterly'!J13</f>
        <v>1</v>
      </c>
      <c r="S162" s="66">
        <v>0.8</v>
      </c>
      <c r="T162" s="80">
        <v>3</v>
      </c>
    </row>
    <row r="163" spans="1:20" x14ac:dyDescent="0.25">
      <c r="A163" s="66">
        <f t="shared" si="3"/>
        <v>5</v>
      </c>
      <c r="B163" s="66">
        <f t="shared" si="3"/>
        <v>18</v>
      </c>
      <c r="C163" s="66" t="s">
        <v>311</v>
      </c>
      <c r="D163" s="66" t="s">
        <v>308</v>
      </c>
      <c r="E163" s="66" t="s">
        <v>134</v>
      </c>
      <c r="F163" s="66" t="s">
        <v>315</v>
      </c>
      <c r="G163" s="81">
        <f>'Timeliness Quarterly'!G16</f>
        <v>0.98540000000000005</v>
      </c>
      <c r="H163" s="81">
        <f>'Timeliness Quarterly'!H16</f>
        <v>0.97860000000000003</v>
      </c>
      <c r="I163" s="81">
        <f>'Timeliness Quarterly'!I16</f>
        <v>0.95369999999999999</v>
      </c>
      <c r="J163" s="81">
        <f>'Timeliness Quarterly'!J16</f>
        <v>1</v>
      </c>
      <c r="S163" s="66">
        <v>0.8</v>
      </c>
      <c r="T163" s="80">
        <v>3</v>
      </c>
    </row>
    <row r="164" spans="1:20" x14ac:dyDescent="0.25">
      <c r="A164" s="66">
        <f t="shared" si="3"/>
        <v>5</v>
      </c>
      <c r="B164" s="66">
        <f t="shared" si="3"/>
        <v>18</v>
      </c>
      <c r="C164" s="66" t="s">
        <v>311</v>
      </c>
      <c r="D164" s="66" t="s">
        <v>308</v>
      </c>
      <c r="E164" s="66" t="s">
        <v>141</v>
      </c>
      <c r="F164" s="66" t="s">
        <v>315</v>
      </c>
      <c r="G164" s="81">
        <f>'Timeliness Quarterly'!G19</f>
        <v>0.93679999999999997</v>
      </c>
      <c r="H164" s="81">
        <f>'Timeliness Quarterly'!H19</f>
        <v>0.99319999999999997</v>
      </c>
      <c r="I164" s="81">
        <f>'Timeliness Quarterly'!I19</f>
        <v>0.98409999999999997</v>
      </c>
      <c r="J164" s="81">
        <f>'Timeliness Quarterly'!J19</f>
        <v>1</v>
      </c>
      <c r="S164" s="66">
        <v>0.8</v>
      </c>
      <c r="T164" s="80">
        <v>3</v>
      </c>
    </row>
    <row r="165" spans="1:20" x14ac:dyDescent="0.25">
      <c r="A165" s="66">
        <f t="shared" si="3"/>
        <v>5</v>
      </c>
      <c r="B165" s="66">
        <f t="shared" si="3"/>
        <v>18</v>
      </c>
      <c r="C165" s="66" t="s">
        <v>311</v>
      </c>
      <c r="D165" s="66" t="s">
        <v>308</v>
      </c>
      <c r="E165" s="66" t="s">
        <v>138</v>
      </c>
      <c r="F165" s="66" t="s">
        <v>315</v>
      </c>
      <c r="G165" s="81">
        <f>'Timeliness Quarterly'!G22</f>
        <v>0.98709999999999998</v>
      </c>
      <c r="H165" s="81">
        <f>'Timeliness Quarterly'!H22</f>
        <v>0.97960000000000003</v>
      </c>
      <c r="I165" s="81">
        <f>'Timeliness Quarterly'!I22</f>
        <v>0.93920000000000003</v>
      </c>
      <c r="J165" s="81">
        <f>'Timeliness Quarterly'!J22</f>
        <v>1</v>
      </c>
      <c r="S165" s="66">
        <v>0.8</v>
      </c>
      <c r="T165" s="80">
        <v>3</v>
      </c>
    </row>
    <row r="166" spans="1:20" x14ac:dyDescent="0.25">
      <c r="A166" s="66">
        <f t="shared" si="3"/>
        <v>5</v>
      </c>
      <c r="B166" s="66">
        <f t="shared" si="3"/>
        <v>18</v>
      </c>
      <c r="C166" s="66" t="s">
        <v>311</v>
      </c>
      <c r="D166" s="66" t="s">
        <v>308</v>
      </c>
      <c r="E166" s="66" t="s">
        <v>135</v>
      </c>
      <c r="F166" s="66" t="s">
        <v>315</v>
      </c>
      <c r="G166" s="81">
        <f>'Timeliness Quarterly'!G25</f>
        <v>0.97660000000000002</v>
      </c>
      <c r="H166" s="81">
        <f>'Timeliness Quarterly'!H25</f>
        <v>0.98350000000000004</v>
      </c>
      <c r="I166" s="81">
        <f>'Timeliness Quarterly'!I25</f>
        <v>0.97019999999999995</v>
      </c>
      <c r="J166" s="81">
        <f>'Timeliness Quarterly'!J25</f>
        <v>1</v>
      </c>
      <c r="S166" s="66">
        <v>0.8</v>
      </c>
      <c r="T166" s="80">
        <v>3</v>
      </c>
    </row>
    <row r="167" spans="1:20" x14ac:dyDescent="0.25">
      <c r="A167" s="66">
        <f t="shared" si="3"/>
        <v>5</v>
      </c>
      <c r="B167" s="66">
        <f t="shared" si="3"/>
        <v>18</v>
      </c>
      <c r="C167" s="66" t="s">
        <v>311</v>
      </c>
      <c r="D167" s="66" t="s">
        <v>308</v>
      </c>
      <c r="E167" s="66" t="s">
        <v>136</v>
      </c>
      <c r="F167" s="66" t="s">
        <v>315</v>
      </c>
      <c r="G167" s="81">
        <f>'Timeliness Quarterly'!G28</f>
        <v>0.95760000000000001</v>
      </c>
      <c r="H167" s="81">
        <f>'Timeliness Quarterly'!H28</f>
        <v>0.89290000000000003</v>
      </c>
      <c r="I167" s="81">
        <f>'Timeliness Quarterly'!I28</f>
        <v>0.94069999999999998</v>
      </c>
      <c r="J167" s="81">
        <f>'Timeliness Quarterly'!J28</f>
        <v>1</v>
      </c>
      <c r="S167" s="66">
        <v>0.8</v>
      </c>
      <c r="T167" s="80">
        <v>3</v>
      </c>
    </row>
    <row r="168" spans="1:20" x14ac:dyDescent="0.25">
      <c r="A168" s="66">
        <f t="shared" si="3"/>
        <v>5</v>
      </c>
      <c r="B168" s="66">
        <f t="shared" si="3"/>
        <v>18</v>
      </c>
      <c r="C168" s="66" t="s">
        <v>311</v>
      </c>
      <c r="D168" s="66" t="s">
        <v>308</v>
      </c>
      <c r="E168" s="66" t="s">
        <v>137</v>
      </c>
      <c r="F168" s="66" t="s">
        <v>315</v>
      </c>
      <c r="G168" s="81">
        <f>'Timeliness Quarterly'!G31</f>
        <v>0.68820000000000003</v>
      </c>
      <c r="H168" s="81">
        <f>'Timeliness Quarterly'!H31</f>
        <v>0.63570000000000004</v>
      </c>
      <c r="I168" s="81">
        <f>'Timeliness Quarterly'!I31</f>
        <v>0.7681</v>
      </c>
      <c r="J168" s="81">
        <f>'Timeliness Quarterly'!J31</f>
        <v>1</v>
      </c>
      <c r="S168" s="66">
        <v>0.8</v>
      </c>
      <c r="T168" s="80">
        <v>3</v>
      </c>
    </row>
    <row r="169" spans="1:20" x14ac:dyDescent="0.25">
      <c r="A169" s="66">
        <f t="shared" si="3"/>
        <v>5</v>
      </c>
      <c r="B169" s="66">
        <f t="shared" si="3"/>
        <v>18</v>
      </c>
      <c r="C169" s="66" t="s">
        <v>311</v>
      </c>
      <c r="D169" s="66" t="s">
        <v>308</v>
      </c>
      <c r="E169" s="66" t="s">
        <v>94</v>
      </c>
      <c r="F169" s="66" t="s">
        <v>315</v>
      </c>
      <c r="G169" s="81">
        <f>'Timeliness Quarterly'!G34</f>
        <v>0.99750000000000005</v>
      </c>
      <c r="H169" s="81">
        <f>'Timeliness Quarterly'!H34</f>
        <v>0.998</v>
      </c>
      <c r="I169" s="81">
        <f>'Timeliness Quarterly'!I34</f>
        <v>0.98970000000000002</v>
      </c>
      <c r="J169" s="81">
        <f>'Timeliness Quarterly'!J34</f>
        <v>1</v>
      </c>
      <c r="S169" s="66">
        <v>0.8</v>
      </c>
      <c r="T169" s="80">
        <v>3</v>
      </c>
    </row>
    <row r="170" spans="1:20" x14ac:dyDescent="0.25">
      <c r="A170" s="66">
        <f t="shared" si="3"/>
        <v>5</v>
      </c>
      <c r="B170" s="66">
        <f t="shared" si="3"/>
        <v>18</v>
      </c>
      <c r="C170" s="66" t="s">
        <v>311</v>
      </c>
      <c r="D170" s="66" t="s">
        <v>308</v>
      </c>
      <c r="E170" s="66" t="s">
        <v>140</v>
      </c>
      <c r="F170" s="66" t="s">
        <v>315</v>
      </c>
      <c r="G170" s="81">
        <f>'Timeliness Quarterly'!G37</f>
        <v>1</v>
      </c>
      <c r="H170" s="81">
        <f>'Timeliness Quarterly'!H37</f>
        <v>1</v>
      </c>
      <c r="I170" s="81">
        <f>'Timeliness Quarterly'!I37</f>
        <v>1</v>
      </c>
      <c r="J170" s="81">
        <f>'Timeliness Quarterly'!J37</f>
        <v>1</v>
      </c>
      <c r="S170" s="66">
        <v>0.8</v>
      </c>
      <c r="T170" s="80">
        <v>3</v>
      </c>
    </row>
    <row r="171" spans="1:20" x14ac:dyDescent="0.25">
      <c r="A171" s="66">
        <f t="shared" si="3"/>
        <v>5</v>
      </c>
      <c r="B171" s="66">
        <f t="shared" si="3"/>
        <v>18</v>
      </c>
      <c r="C171" s="66" t="s">
        <v>311</v>
      </c>
      <c r="D171" s="66" t="s">
        <v>308</v>
      </c>
      <c r="E171" s="66" t="s">
        <v>139</v>
      </c>
      <c r="F171" s="66" t="s">
        <v>315</v>
      </c>
      <c r="G171" s="81">
        <f>'Timeliness Quarterly'!G40</f>
        <v>0.98509999999999998</v>
      </c>
      <c r="H171" s="81">
        <f>'Timeliness Quarterly'!H40</f>
        <v>0.99750000000000005</v>
      </c>
      <c r="I171" s="81">
        <f>'Timeliness Quarterly'!I40</f>
        <v>0.96160000000000001</v>
      </c>
      <c r="J171" s="81">
        <f>'Timeliness Quarterly'!J40</f>
        <v>1</v>
      </c>
      <c r="S171" s="66">
        <v>0.8</v>
      </c>
      <c r="T171" s="80">
        <v>3</v>
      </c>
    </row>
    <row r="172" spans="1:20" x14ac:dyDescent="0.25">
      <c r="A172" s="66">
        <f t="shared" si="3"/>
        <v>5</v>
      </c>
      <c r="B172" s="66">
        <f t="shared" si="3"/>
        <v>18</v>
      </c>
      <c r="C172" s="66" t="s">
        <v>311</v>
      </c>
      <c r="D172" s="66" t="s">
        <v>310</v>
      </c>
      <c r="E172" s="66" t="s">
        <v>133</v>
      </c>
      <c r="F172" s="66" t="s">
        <v>315</v>
      </c>
      <c r="G172" s="66">
        <f>'Timeliness Quarterly'!G48</f>
        <v>0.99429999999999996</v>
      </c>
      <c r="H172" s="66">
        <f>'Timeliness Quarterly'!H48</f>
        <v>0.99399999999999999</v>
      </c>
      <c r="I172" s="66">
        <f>'Timeliness Quarterly'!I48</f>
        <v>0.98380000000000001</v>
      </c>
      <c r="J172" s="66">
        <f>'Timeliness Quarterly'!J48</f>
        <v>1</v>
      </c>
      <c r="S172" s="66">
        <v>0.8</v>
      </c>
      <c r="T172" s="80">
        <v>3</v>
      </c>
    </row>
    <row r="173" spans="1:20" x14ac:dyDescent="0.25">
      <c r="A173" s="66">
        <f t="shared" si="3"/>
        <v>5</v>
      </c>
      <c r="B173" s="66">
        <f t="shared" si="3"/>
        <v>18</v>
      </c>
      <c r="C173" s="66" t="s">
        <v>311</v>
      </c>
      <c r="D173" s="66" t="s">
        <v>310</v>
      </c>
      <c r="E173" s="66" t="s">
        <v>134</v>
      </c>
      <c r="F173" s="66" t="s">
        <v>315</v>
      </c>
      <c r="G173" s="66">
        <f>'Timeliness Quarterly'!G51</f>
        <v>0.99299999999999999</v>
      </c>
      <c r="H173" s="66">
        <f>'Timeliness Quarterly'!H51</f>
        <v>0.99229999999999996</v>
      </c>
      <c r="I173" s="66">
        <f>'Timeliness Quarterly'!I51</f>
        <v>0.98129999999999995</v>
      </c>
      <c r="J173" s="66">
        <f>'Timeliness Quarterly'!J51</f>
        <v>1</v>
      </c>
      <c r="S173" s="66">
        <v>0.8</v>
      </c>
      <c r="T173" s="80">
        <v>3</v>
      </c>
    </row>
    <row r="174" spans="1:20" x14ac:dyDescent="0.25">
      <c r="A174" s="66">
        <f t="shared" si="3"/>
        <v>5</v>
      </c>
      <c r="B174" s="66">
        <f t="shared" si="3"/>
        <v>18</v>
      </c>
      <c r="C174" s="66" t="s">
        <v>311</v>
      </c>
      <c r="D174" s="66" t="s">
        <v>310</v>
      </c>
      <c r="E174" s="66" t="s">
        <v>141</v>
      </c>
      <c r="F174" s="66" t="s">
        <v>315</v>
      </c>
      <c r="G174" s="66">
        <f>'Timeliness Quarterly'!G54</f>
        <v>0.99660000000000004</v>
      </c>
      <c r="H174" s="66">
        <f>'Timeliness Quarterly'!H54</f>
        <v>0.99880000000000002</v>
      </c>
      <c r="I174" s="66">
        <f>'Timeliness Quarterly'!I54</f>
        <v>0.99719999999999998</v>
      </c>
      <c r="J174" s="66">
        <f>'Timeliness Quarterly'!J54</f>
        <v>1</v>
      </c>
      <c r="S174" s="66">
        <v>0.8</v>
      </c>
      <c r="T174" s="80">
        <v>3</v>
      </c>
    </row>
    <row r="175" spans="1:20" x14ac:dyDescent="0.25">
      <c r="A175" s="66">
        <f t="shared" si="3"/>
        <v>5</v>
      </c>
      <c r="B175" s="66">
        <f t="shared" si="3"/>
        <v>18</v>
      </c>
      <c r="C175" s="66" t="s">
        <v>311</v>
      </c>
      <c r="D175" s="66" t="s">
        <v>310</v>
      </c>
      <c r="E175" s="66" t="s">
        <v>138</v>
      </c>
      <c r="F175" s="66" t="s">
        <v>315</v>
      </c>
      <c r="G175" s="66">
        <f>'Timeliness Quarterly'!G57</f>
        <v>0.98360000000000003</v>
      </c>
      <c r="H175" s="66">
        <f>'Timeliness Quarterly'!H57</f>
        <v>0.98050000000000004</v>
      </c>
      <c r="I175" s="66">
        <f>'Timeliness Quarterly'!I57</f>
        <v>0.94899999999999995</v>
      </c>
      <c r="J175" s="66">
        <f>'Timeliness Quarterly'!J57</f>
        <v>1</v>
      </c>
      <c r="S175" s="66">
        <v>0.8</v>
      </c>
      <c r="T175" s="80">
        <v>3</v>
      </c>
    </row>
    <row r="176" spans="1:20" x14ac:dyDescent="0.25">
      <c r="A176" s="66">
        <f t="shared" si="3"/>
        <v>5</v>
      </c>
      <c r="B176" s="66">
        <f t="shared" si="3"/>
        <v>18</v>
      </c>
      <c r="C176" s="66" t="s">
        <v>311</v>
      </c>
      <c r="D176" s="66" t="s">
        <v>310</v>
      </c>
      <c r="E176" s="66" t="s">
        <v>135</v>
      </c>
      <c r="F176" s="66" t="s">
        <v>315</v>
      </c>
      <c r="G176" s="66">
        <f>'Timeliness Quarterly'!G60</f>
        <v>0.99050000000000005</v>
      </c>
      <c r="H176" s="66">
        <f>'Timeliness Quarterly'!H60</f>
        <v>0.99560000000000004</v>
      </c>
      <c r="I176" s="66">
        <f>'Timeliness Quarterly'!I60</f>
        <v>0.98350000000000004</v>
      </c>
      <c r="J176" s="66">
        <f>'Timeliness Quarterly'!J60</f>
        <v>1</v>
      </c>
      <c r="S176" s="66">
        <v>0.8</v>
      </c>
      <c r="T176" s="80">
        <v>3</v>
      </c>
    </row>
    <row r="177" spans="1:20" x14ac:dyDescent="0.25">
      <c r="A177" s="66">
        <f t="shared" si="3"/>
        <v>5</v>
      </c>
      <c r="B177" s="66">
        <f t="shared" si="3"/>
        <v>18</v>
      </c>
      <c r="C177" s="66" t="s">
        <v>311</v>
      </c>
      <c r="D177" s="66" t="s">
        <v>310</v>
      </c>
      <c r="E177" s="66" t="s">
        <v>136</v>
      </c>
      <c r="F177" s="66" t="s">
        <v>315</v>
      </c>
      <c r="G177" s="66">
        <f>'Timeliness Quarterly'!G63</f>
        <v>0.99219999999999997</v>
      </c>
      <c r="H177" s="66">
        <f>'Timeliness Quarterly'!H63</f>
        <v>0.99280000000000002</v>
      </c>
      <c r="I177" s="66">
        <f>'Timeliness Quarterly'!I63</f>
        <v>0.99519999999999997</v>
      </c>
      <c r="J177" s="66">
        <f>'Timeliness Quarterly'!J63</f>
        <v>1</v>
      </c>
      <c r="S177" s="66">
        <v>0.8</v>
      </c>
      <c r="T177" s="80">
        <v>3</v>
      </c>
    </row>
    <row r="178" spans="1:20" x14ac:dyDescent="0.25">
      <c r="A178" s="66">
        <f t="shared" si="3"/>
        <v>5</v>
      </c>
      <c r="B178" s="66">
        <f t="shared" si="3"/>
        <v>18</v>
      </c>
      <c r="C178" s="66" t="s">
        <v>311</v>
      </c>
      <c r="D178" s="66" t="s">
        <v>310</v>
      </c>
      <c r="E178" s="66" t="s">
        <v>137</v>
      </c>
      <c r="F178" s="66" t="s">
        <v>315</v>
      </c>
      <c r="G178" s="66">
        <f>'Timeliness Quarterly'!G66</f>
        <v>0.85909999999999997</v>
      </c>
      <c r="H178" s="66">
        <f>'Timeliness Quarterly'!H66</f>
        <v>0.81530000000000002</v>
      </c>
      <c r="I178" s="66">
        <f>'Timeliness Quarterly'!I66</f>
        <v>0.88029999999999997</v>
      </c>
      <c r="J178" s="66">
        <f>'Timeliness Quarterly'!J66</f>
        <v>1</v>
      </c>
      <c r="S178" s="66">
        <v>0.8</v>
      </c>
      <c r="T178" s="80">
        <v>3</v>
      </c>
    </row>
    <row r="179" spans="1:20" x14ac:dyDescent="0.25">
      <c r="A179" s="66">
        <f t="shared" si="3"/>
        <v>5</v>
      </c>
      <c r="B179" s="66">
        <f t="shared" si="3"/>
        <v>18</v>
      </c>
      <c r="C179" s="66" t="s">
        <v>311</v>
      </c>
      <c r="D179" s="66" t="s">
        <v>310</v>
      </c>
      <c r="E179" s="66" t="s">
        <v>94</v>
      </c>
      <c r="F179" s="66" t="s">
        <v>315</v>
      </c>
      <c r="G179" s="66">
        <f>'Timeliness Quarterly'!G69</f>
        <v>0.95230000000000004</v>
      </c>
      <c r="H179" s="66">
        <f>'Timeliness Quarterly'!H69</f>
        <v>0.98680000000000001</v>
      </c>
      <c r="I179" s="66">
        <f>'Timeliness Quarterly'!I69</f>
        <v>0.97150000000000003</v>
      </c>
      <c r="J179" s="66">
        <f>'Timeliness Quarterly'!J69</f>
        <v>1</v>
      </c>
      <c r="S179" s="66">
        <v>0.8</v>
      </c>
      <c r="T179" s="80">
        <v>3</v>
      </c>
    </row>
    <row r="180" spans="1:20" x14ac:dyDescent="0.25">
      <c r="A180" s="66">
        <f t="shared" si="3"/>
        <v>5</v>
      </c>
      <c r="B180" s="66">
        <f t="shared" si="3"/>
        <v>18</v>
      </c>
      <c r="C180" s="66" t="s">
        <v>311</v>
      </c>
      <c r="D180" s="66" t="s">
        <v>310</v>
      </c>
      <c r="E180" s="66" t="s">
        <v>140</v>
      </c>
      <c r="F180" s="66" t="s">
        <v>315</v>
      </c>
      <c r="G180" s="66">
        <f>'Timeliness Quarterly'!G72</f>
        <v>0.9909</v>
      </c>
      <c r="H180" s="66">
        <f>'Timeliness Quarterly'!H72</f>
        <v>0.98370000000000002</v>
      </c>
      <c r="I180" s="66">
        <f>'Timeliness Quarterly'!I72</f>
        <v>0.98480000000000001</v>
      </c>
      <c r="J180" s="66">
        <f>'Timeliness Quarterly'!J72</f>
        <v>1</v>
      </c>
      <c r="S180" s="66">
        <v>0.8</v>
      </c>
      <c r="T180" s="80">
        <v>3</v>
      </c>
    </row>
    <row r="181" spans="1:20" x14ac:dyDescent="0.25">
      <c r="A181" s="66">
        <f t="shared" si="3"/>
        <v>5</v>
      </c>
      <c r="B181" s="66">
        <f t="shared" si="3"/>
        <v>18</v>
      </c>
      <c r="C181" s="66" t="s">
        <v>311</v>
      </c>
      <c r="D181" s="66" t="s">
        <v>310</v>
      </c>
      <c r="E181" s="66" t="s">
        <v>139</v>
      </c>
      <c r="F181" s="66" t="s">
        <v>315</v>
      </c>
      <c r="G181" s="66">
        <f>'Timeliness Quarterly'!G75</f>
        <v>0.9667</v>
      </c>
      <c r="H181" s="66">
        <f>'Timeliness Quarterly'!H75</f>
        <v>0.97829999999999995</v>
      </c>
      <c r="I181" s="66">
        <f>'Timeliness Quarterly'!I75</f>
        <v>0.96</v>
      </c>
      <c r="J181" s="66">
        <f>'Timeliness Quarterly'!J75</f>
        <v>1</v>
      </c>
      <c r="S181" s="66">
        <v>0.8</v>
      </c>
      <c r="T181" s="80">
        <v>3</v>
      </c>
    </row>
    <row r="182" spans="1:20" ht="27" x14ac:dyDescent="0.25">
      <c r="A182" s="65" t="s">
        <v>97</v>
      </c>
      <c r="B182" s="65" t="s">
        <v>119</v>
      </c>
      <c r="C182" s="65" t="s">
        <v>316</v>
      </c>
      <c r="D182" s="65" t="s">
        <v>317</v>
      </c>
      <c r="E182" s="65" t="s">
        <v>305</v>
      </c>
      <c r="F182" s="65" t="s">
        <v>318</v>
      </c>
      <c r="G182" s="65" t="s">
        <v>120</v>
      </c>
      <c r="H182" s="65" t="s">
        <v>121</v>
      </c>
      <c r="I182" s="65" t="s">
        <v>122</v>
      </c>
      <c r="J182" s="65" t="s">
        <v>123</v>
      </c>
      <c r="K182" s="65" t="s">
        <v>124</v>
      </c>
      <c r="L182" s="65" t="s">
        <v>125</v>
      </c>
      <c r="M182" s="65" t="s">
        <v>126</v>
      </c>
      <c r="N182" s="65" t="s">
        <v>127</v>
      </c>
      <c r="O182" s="65" t="s">
        <v>128</v>
      </c>
      <c r="P182" s="65" t="s">
        <v>129</v>
      </c>
      <c r="Q182" s="65" t="s">
        <v>130</v>
      </c>
      <c r="R182" s="65" t="s">
        <v>131</v>
      </c>
      <c r="S182" s="65" t="s">
        <v>132</v>
      </c>
    </row>
    <row r="183" spans="1:20" x14ac:dyDescent="0.25">
      <c r="A183" s="66">
        <f t="shared" si="3"/>
        <v>5</v>
      </c>
      <c r="B183" s="66">
        <f t="shared" si="3"/>
        <v>18</v>
      </c>
      <c r="C183" s="66" t="s">
        <v>319</v>
      </c>
      <c r="D183" s="66" t="s">
        <v>256</v>
      </c>
      <c r="E183" s="66" t="s">
        <v>133</v>
      </c>
      <c r="F183" s="66" t="s">
        <v>308</v>
      </c>
      <c r="G183" s="83">
        <f>'Timeliness Quarterly'!L11</f>
        <v>0</v>
      </c>
      <c r="H183" s="83">
        <f>'Timeliness Quarterly'!N11</f>
        <v>0</v>
      </c>
      <c r="I183" s="83">
        <f>'Timeliness Quarterly'!P11</f>
        <v>0</v>
      </c>
      <c r="J183" s="83">
        <f>'Timeliness Quarterly'!R11</f>
        <v>0</v>
      </c>
      <c r="S183" s="66">
        <v>3</v>
      </c>
    </row>
    <row r="184" spans="1:20" x14ac:dyDescent="0.25">
      <c r="A184" s="66">
        <f t="shared" si="3"/>
        <v>5</v>
      </c>
      <c r="B184" s="66">
        <f t="shared" si="3"/>
        <v>18</v>
      </c>
      <c r="C184" s="66" t="s">
        <v>319</v>
      </c>
      <c r="D184" s="66" t="s">
        <v>256</v>
      </c>
      <c r="E184" s="66" t="s">
        <v>134</v>
      </c>
      <c r="F184" s="66" t="s">
        <v>308</v>
      </c>
      <c r="G184" s="83">
        <f>'Timeliness Quarterly'!L14</f>
        <v>0</v>
      </c>
      <c r="H184" s="83">
        <f>'Timeliness Quarterly'!N14</f>
        <v>0</v>
      </c>
      <c r="I184" s="83">
        <f>'Timeliness Quarterly'!P14</f>
        <v>0</v>
      </c>
      <c r="J184" s="83">
        <f>'Timeliness Quarterly'!R14</f>
        <v>0</v>
      </c>
      <c r="S184" s="66">
        <v>3</v>
      </c>
    </row>
    <row r="185" spans="1:20" x14ac:dyDescent="0.25">
      <c r="A185" s="66">
        <f t="shared" ref="A185:B245" si="4">A$21</f>
        <v>5</v>
      </c>
      <c r="B185" s="66">
        <f t="shared" si="4"/>
        <v>18</v>
      </c>
      <c r="C185" s="66" t="s">
        <v>319</v>
      </c>
      <c r="D185" s="66" t="s">
        <v>256</v>
      </c>
      <c r="E185" s="66" t="s">
        <v>141</v>
      </c>
      <c r="F185" s="66" t="s">
        <v>308</v>
      </c>
      <c r="G185" s="83">
        <f>'Timeliness Quarterly'!L17</f>
        <v>0</v>
      </c>
      <c r="H185" s="83">
        <f>'Timeliness Quarterly'!N17</f>
        <v>0</v>
      </c>
      <c r="I185" s="83">
        <f>'Timeliness Quarterly'!P17</f>
        <v>0</v>
      </c>
      <c r="J185" s="83">
        <f>'Timeliness Quarterly'!R17</f>
        <v>0</v>
      </c>
      <c r="S185" s="66">
        <v>3</v>
      </c>
    </row>
    <row r="186" spans="1:20" x14ac:dyDescent="0.25">
      <c r="A186" s="66">
        <f t="shared" si="4"/>
        <v>5</v>
      </c>
      <c r="B186" s="66">
        <f t="shared" si="4"/>
        <v>18</v>
      </c>
      <c r="C186" s="66" t="s">
        <v>319</v>
      </c>
      <c r="D186" s="66" t="s">
        <v>256</v>
      </c>
      <c r="E186" s="66" t="s">
        <v>138</v>
      </c>
      <c r="F186" s="66" t="s">
        <v>308</v>
      </c>
      <c r="G186" s="83">
        <f>'Timeliness Quarterly'!L20</f>
        <v>0</v>
      </c>
      <c r="H186" s="83">
        <f>'Timeliness Quarterly'!N20</f>
        <v>0</v>
      </c>
      <c r="I186" s="83">
        <f>'Timeliness Quarterly'!P20</f>
        <v>0</v>
      </c>
      <c r="J186" s="83">
        <f>'Timeliness Quarterly'!R20</f>
        <v>0</v>
      </c>
      <c r="S186" s="66">
        <v>3</v>
      </c>
    </row>
    <row r="187" spans="1:20" x14ac:dyDescent="0.25">
      <c r="A187" s="66">
        <f t="shared" si="4"/>
        <v>5</v>
      </c>
      <c r="B187" s="66">
        <f t="shared" si="4"/>
        <v>18</v>
      </c>
      <c r="C187" s="66" t="s">
        <v>319</v>
      </c>
      <c r="D187" s="66" t="s">
        <v>256</v>
      </c>
      <c r="E187" s="66" t="s">
        <v>135</v>
      </c>
      <c r="F187" s="66" t="s">
        <v>308</v>
      </c>
      <c r="G187" s="83">
        <f>'Timeliness Quarterly'!L23</f>
        <v>0</v>
      </c>
      <c r="H187" s="83">
        <f>'Timeliness Quarterly'!N23</f>
        <v>0</v>
      </c>
      <c r="I187" s="83">
        <f>'Timeliness Quarterly'!P23</f>
        <v>0</v>
      </c>
      <c r="J187" s="83">
        <f>'Timeliness Quarterly'!R23</f>
        <v>0</v>
      </c>
      <c r="S187" s="66">
        <v>3</v>
      </c>
    </row>
    <row r="188" spans="1:20" x14ac:dyDescent="0.25">
      <c r="A188" s="66">
        <f t="shared" si="4"/>
        <v>5</v>
      </c>
      <c r="B188" s="66">
        <f t="shared" si="4"/>
        <v>18</v>
      </c>
      <c r="C188" s="66" t="s">
        <v>319</v>
      </c>
      <c r="D188" s="66" t="s">
        <v>256</v>
      </c>
      <c r="E188" s="66" t="s">
        <v>136</v>
      </c>
      <c r="F188" s="66" t="s">
        <v>308</v>
      </c>
      <c r="G188" s="83">
        <f>'Timeliness Quarterly'!L26</f>
        <v>0</v>
      </c>
      <c r="H188" s="83">
        <f>'Timeliness Quarterly'!N26</f>
        <v>0</v>
      </c>
      <c r="I188" s="83">
        <f>'Timeliness Quarterly'!P26</f>
        <v>0</v>
      </c>
      <c r="J188" s="83">
        <f>'Timeliness Quarterly'!R26</f>
        <v>0</v>
      </c>
      <c r="S188" s="66">
        <v>3</v>
      </c>
    </row>
    <row r="189" spans="1:20" x14ac:dyDescent="0.25">
      <c r="A189" s="66">
        <f t="shared" si="4"/>
        <v>5</v>
      </c>
      <c r="B189" s="66">
        <f t="shared" si="4"/>
        <v>18</v>
      </c>
      <c r="C189" s="66" t="s">
        <v>319</v>
      </c>
      <c r="D189" s="66" t="s">
        <v>256</v>
      </c>
      <c r="E189" s="66" t="s">
        <v>137</v>
      </c>
      <c r="F189" s="66" t="s">
        <v>308</v>
      </c>
      <c r="G189" s="83" t="str">
        <f>'Timeliness Quarterly'!L29</f>
        <v>Staffing - Internal</v>
      </c>
      <c r="H189" s="83" t="str">
        <f>'Timeliness Quarterly'!N29</f>
        <v>Staffing - Internal</v>
      </c>
      <c r="I189" s="83" t="str">
        <f>'Timeliness Quarterly'!P29</f>
        <v>Staffing - Internal</v>
      </c>
      <c r="J189" s="83">
        <f>'Timeliness Quarterly'!R29</f>
        <v>0</v>
      </c>
      <c r="S189" s="66">
        <v>3</v>
      </c>
    </row>
    <row r="190" spans="1:20" x14ac:dyDescent="0.25">
      <c r="A190" s="66">
        <f t="shared" si="4"/>
        <v>5</v>
      </c>
      <c r="B190" s="66">
        <f t="shared" si="4"/>
        <v>18</v>
      </c>
      <c r="C190" s="66" t="s">
        <v>319</v>
      </c>
      <c r="D190" s="66" t="s">
        <v>256</v>
      </c>
      <c r="E190" s="66" t="s">
        <v>94</v>
      </c>
      <c r="F190" s="66" t="s">
        <v>308</v>
      </c>
      <c r="G190" s="83">
        <f>'Timeliness Quarterly'!L32</f>
        <v>0</v>
      </c>
      <c r="H190" s="83">
        <f>'Timeliness Quarterly'!N32</f>
        <v>0</v>
      </c>
      <c r="I190" s="83">
        <f>'Timeliness Quarterly'!P32</f>
        <v>0</v>
      </c>
      <c r="J190" s="83">
        <f>'Timeliness Quarterly'!R32</f>
        <v>0</v>
      </c>
      <c r="S190" s="66">
        <v>3</v>
      </c>
    </row>
    <row r="191" spans="1:20" x14ac:dyDescent="0.25">
      <c r="A191" s="66">
        <f t="shared" si="4"/>
        <v>5</v>
      </c>
      <c r="B191" s="66">
        <f t="shared" si="4"/>
        <v>18</v>
      </c>
      <c r="C191" s="66" t="s">
        <v>319</v>
      </c>
      <c r="D191" s="66" t="s">
        <v>256</v>
      </c>
      <c r="E191" s="66" t="s">
        <v>140</v>
      </c>
      <c r="F191" s="66" t="s">
        <v>308</v>
      </c>
      <c r="G191" s="83">
        <f>'Timeliness Quarterly'!L35</f>
        <v>0</v>
      </c>
      <c r="H191" s="83">
        <f>'Timeliness Quarterly'!N35</f>
        <v>0</v>
      </c>
      <c r="I191" s="83">
        <f>'Timeliness Quarterly'!P35</f>
        <v>0</v>
      </c>
      <c r="J191" s="83">
        <f>'Timeliness Quarterly'!R35</f>
        <v>0</v>
      </c>
      <c r="S191" s="66">
        <v>3</v>
      </c>
    </row>
    <row r="192" spans="1:20" x14ac:dyDescent="0.25">
      <c r="A192" s="66">
        <f t="shared" si="4"/>
        <v>5</v>
      </c>
      <c r="B192" s="66">
        <f t="shared" si="4"/>
        <v>18</v>
      </c>
      <c r="C192" s="66" t="s">
        <v>319</v>
      </c>
      <c r="D192" s="66" t="s">
        <v>256</v>
      </c>
      <c r="E192" s="66" t="s">
        <v>139</v>
      </c>
      <c r="F192" s="66" t="s">
        <v>308</v>
      </c>
      <c r="G192" s="83">
        <f>'Timeliness Quarterly'!L38</f>
        <v>0</v>
      </c>
      <c r="H192" s="83">
        <f>'Timeliness Quarterly'!N38</f>
        <v>0</v>
      </c>
      <c r="I192" s="83">
        <f>'Timeliness Quarterly'!P38</f>
        <v>0</v>
      </c>
      <c r="J192" s="83">
        <f>'Timeliness Quarterly'!R38</f>
        <v>0</v>
      </c>
      <c r="S192" s="66">
        <v>3</v>
      </c>
    </row>
    <row r="193" spans="1:33" x14ac:dyDescent="0.25">
      <c r="A193" s="66">
        <f t="shared" si="4"/>
        <v>5</v>
      </c>
      <c r="B193" s="66">
        <f t="shared" si="4"/>
        <v>18</v>
      </c>
      <c r="C193" s="66" t="s">
        <v>319</v>
      </c>
      <c r="D193" s="66" t="s">
        <v>256</v>
      </c>
      <c r="E193" s="66" t="s">
        <v>133</v>
      </c>
      <c r="F193" s="66" t="s">
        <v>310</v>
      </c>
      <c r="G193" s="83">
        <f>'Timeliness Quarterly'!L46</f>
        <v>0</v>
      </c>
      <c r="H193" s="83">
        <f>'Timeliness Quarterly'!N46</f>
        <v>0</v>
      </c>
      <c r="I193" s="83">
        <f>'Timeliness Quarterly'!P46</f>
        <v>0</v>
      </c>
      <c r="J193" s="83">
        <f>'Timeliness Quarterly'!R46</f>
        <v>0</v>
      </c>
      <c r="S193" s="66">
        <v>3</v>
      </c>
    </row>
    <row r="194" spans="1:33" x14ac:dyDescent="0.25">
      <c r="A194" s="66">
        <f t="shared" si="4"/>
        <v>5</v>
      </c>
      <c r="B194" s="66">
        <f t="shared" si="4"/>
        <v>18</v>
      </c>
      <c r="C194" s="66" t="s">
        <v>319</v>
      </c>
      <c r="D194" s="66" t="s">
        <v>256</v>
      </c>
      <c r="E194" s="66" t="s">
        <v>134</v>
      </c>
      <c r="F194" s="66" t="s">
        <v>310</v>
      </c>
      <c r="G194" s="83">
        <f>'Timeliness Quarterly'!L49</f>
        <v>0</v>
      </c>
      <c r="H194" s="83">
        <f>'Timeliness Quarterly'!N49</f>
        <v>0</v>
      </c>
      <c r="I194" s="83">
        <f>'Timeliness Quarterly'!P49</f>
        <v>0</v>
      </c>
      <c r="J194" s="83">
        <f>'Timeliness Quarterly'!R49</f>
        <v>0</v>
      </c>
      <c r="S194" s="66">
        <v>3</v>
      </c>
    </row>
    <row r="195" spans="1:33" x14ac:dyDescent="0.25">
      <c r="A195" s="66">
        <f t="shared" si="4"/>
        <v>5</v>
      </c>
      <c r="B195" s="66">
        <f t="shared" si="4"/>
        <v>18</v>
      </c>
      <c r="C195" s="66" t="s">
        <v>319</v>
      </c>
      <c r="D195" s="66" t="s">
        <v>256</v>
      </c>
      <c r="E195" s="66" t="s">
        <v>141</v>
      </c>
      <c r="F195" s="66" t="s">
        <v>310</v>
      </c>
      <c r="G195" s="83">
        <f>'Timeliness Quarterly'!L52</f>
        <v>0</v>
      </c>
      <c r="H195" s="83">
        <f>'Timeliness Quarterly'!N52</f>
        <v>0</v>
      </c>
      <c r="I195" s="83">
        <f>'Timeliness Quarterly'!P52</f>
        <v>0</v>
      </c>
      <c r="J195" s="83">
        <f>'Timeliness Quarterly'!R52</f>
        <v>0</v>
      </c>
      <c r="S195" s="66">
        <v>3</v>
      </c>
    </row>
    <row r="196" spans="1:33" x14ac:dyDescent="0.25">
      <c r="A196" s="66">
        <f t="shared" si="4"/>
        <v>5</v>
      </c>
      <c r="B196" s="66">
        <f t="shared" si="4"/>
        <v>18</v>
      </c>
      <c r="C196" s="66" t="s">
        <v>319</v>
      </c>
      <c r="D196" s="66" t="s">
        <v>256</v>
      </c>
      <c r="E196" s="66" t="s">
        <v>138</v>
      </c>
      <c r="F196" s="66" t="s">
        <v>310</v>
      </c>
      <c r="G196" s="83">
        <f>'Timeliness Quarterly'!L55</f>
        <v>0</v>
      </c>
      <c r="H196" s="83">
        <f>'Timeliness Quarterly'!N55</f>
        <v>0</v>
      </c>
      <c r="I196" s="83">
        <f>'Timeliness Quarterly'!P55</f>
        <v>0</v>
      </c>
      <c r="J196" s="83">
        <f>'Timeliness Quarterly'!R55</f>
        <v>0</v>
      </c>
      <c r="S196" s="66">
        <v>3</v>
      </c>
    </row>
    <row r="197" spans="1:33" x14ac:dyDescent="0.25">
      <c r="A197" s="66">
        <f t="shared" si="4"/>
        <v>5</v>
      </c>
      <c r="B197" s="66">
        <f t="shared" si="4"/>
        <v>18</v>
      </c>
      <c r="C197" s="66" t="s">
        <v>319</v>
      </c>
      <c r="D197" s="66" t="s">
        <v>256</v>
      </c>
      <c r="E197" s="66" t="s">
        <v>135</v>
      </c>
      <c r="F197" s="66" t="s">
        <v>310</v>
      </c>
      <c r="G197" s="83">
        <f>'Timeliness Quarterly'!L58</f>
        <v>0</v>
      </c>
      <c r="H197" s="83">
        <f>'Timeliness Quarterly'!N58</f>
        <v>0</v>
      </c>
      <c r="I197" s="83">
        <f>'Timeliness Quarterly'!P58</f>
        <v>0</v>
      </c>
      <c r="J197" s="83">
        <f>'Timeliness Quarterly'!R58</f>
        <v>0</v>
      </c>
      <c r="S197" s="66">
        <v>3</v>
      </c>
      <c r="AG197" s="83"/>
    </row>
    <row r="198" spans="1:33" x14ac:dyDescent="0.25">
      <c r="A198" s="66">
        <f t="shared" si="4"/>
        <v>5</v>
      </c>
      <c r="B198" s="66">
        <f t="shared" si="4"/>
        <v>18</v>
      </c>
      <c r="C198" s="66" t="s">
        <v>319</v>
      </c>
      <c r="D198" s="66" t="s">
        <v>256</v>
      </c>
      <c r="E198" s="66" t="s">
        <v>136</v>
      </c>
      <c r="F198" s="66" t="s">
        <v>310</v>
      </c>
      <c r="G198" s="83">
        <f>'Timeliness Quarterly'!L61</f>
        <v>0</v>
      </c>
      <c r="H198" s="83">
        <f>'Timeliness Quarterly'!N61</f>
        <v>0</v>
      </c>
      <c r="I198" s="83">
        <f>'Timeliness Quarterly'!P61</f>
        <v>0</v>
      </c>
      <c r="J198" s="83">
        <f>'Timeliness Quarterly'!R61</f>
        <v>0</v>
      </c>
      <c r="S198" s="66">
        <v>3</v>
      </c>
      <c r="AG198" s="83"/>
    </row>
    <row r="199" spans="1:33" x14ac:dyDescent="0.25">
      <c r="A199" s="66">
        <f t="shared" si="4"/>
        <v>5</v>
      </c>
      <c r="B199" s="66">
        <f t="shared" si="4"/>
        <v>18</v>
      </c>
      <c r="C199" s="66" t="s">
        <v>319</v>
      </c>
      <c r="D199" s="66" t="s">
        <v>256</v>
      </c>
      <c r="E199" s="66" t="s">
        <v>137</v>
      </c>
      <c r="F199" s="66" t="s">
        <v>310</v>
      </c>
      <c r="G199" s="83">
        <f>'Timeliness Quarterly'!L64</f>
        <v>0</v>
      </c>
      <c r="H199" s="83">
        <f>'Timeliness Quarterly'!N64</f>
        <v>0</v>
      </c>
      <c r="I199" s="83">
        <f>'Timeliness Quarterly'!P64</f>
        <v>0</v>
      </c>
      <c r="J199" s="83">
        <f>'Timeliness Quarterly'!R64</f>
        <v>0</v>
      </c>
      <c r="S199" s="66">
        <v>3</v>
      </c>
      <c r="AG199" s="83"/>
    </row>
    <row r="200" spans="1:33" x14ac:dyDescent="0.25">
      <c r="A200" s="66">
        <f t="shared" si="4"/>
        <v>5</v>
      </c>
      <c r="B200" s="66">
        <f t="shared" si="4"/>
        <v>18</v>
      </c>
      <c r="C200" s="66" t="s">
        <v>319</v>
      </c>
      <c r="D200" s="66" t="s">
        <v>256</v>
      </c>
      <c r="E200" s="66" t="s">
        <v>94</v>
      </c>
      <c r="F200" s="66" t="s">
        <v>310</v>
      </c>
      <c r="G200" s="83">
        <f>'Timeliness Quarterly'!L67</f>
        <v>0</v>
      </c>
      <c r="H200" s="83">
        <f>'Timeliness Quarterly'!N67</f>
        <v>0</v>
      </c>
      <c r="I200" s="83">
        <f>'Timeliness Quarterly'!P67</f>
        <v>0</v>
      </c>
      <c r="J200" s="83">
        <f>'Timeliness Quarterly'!R67</f>
        <v>0</v>
      </c>
      <c r="S200" s="66">
        <v>3</v>
      </c>
      <c r="AG200" s="83"/>
    </row>
    <row r="201" spans="1:33" x14ac:dyDescent="0.25">
      <c r="A201" s="66">
        <f t="shared" si="4"/>
        <v>5</v>
      </c>
      <c r="B201" s="66">
        <f t="shared" si="4"/>
        <v>18</v>
      </c>
      <c r="C201" s="66" t="s">
        <v>319</v>
      </c>
      <c r="D201" s="66" t="s">
        <v>256</v>
      </c>
      <c r="E201" s="66" t="s">
        <v>140</v>
      </c>
      <c r="F201" s="66" t="s">
        <v>310</v>
      </c>
      <c r="G201" s="83">
        <f>'Timeliness Quarterly'!L70</f>
        <v>0</v>
      </c>
      <c r="H201" s="83">
        <f>'Timeliness Quarterly'!N70</f>
        <v>0</v>
      </c>
      <c r="I201" s="83">
        <f>'Timeliness Quarterly'!P70</f>
        <v>0</v>
      </c>
      <c r="J201" s="83">
        <f>'Timeliness Quarterly'!R70</f>
        <v>0</v>
      </c>
      <c r="S201" s="66">
        <v>3</v>
      </c>
      <c r="AG201" s="83"/>
    </row>
    <row r="202" spans="1:33" x14ac:dyDescent="0.25">
      <c r="A202" s="66">
        <f t="shared" si="4"/>
        <v>5</v>
      </c>
      <c r="B202" s="66">
        <f t="shared" si="4"/>
        <v>18</v>
      </c>
      <c r="C202" s="66" t="s">
        <v>319</v>
      </c>
      <c r="D202" s="66" t="s">
        <v>256</v>
      </c>
      <c r="E202" s="66" t="s">
        <v>139</v>
      </c>
      <c r="F202" s="66" t="s">
        <v>310</v>
      </c>
      <c r="G202" s="83">
        <f>'Timeliness Quarterly'!L73</f>
        <v>0</v>
      </c>
      <c r="H202" s="83">
        <f>'Timeliness Quarterly'!N73</f>
        <v>0</v>
      </c>
      <c r="I202" s="83">
        <f>'Timeliness Quarterly'!P73</f>
        <v>0</v>
      </c>
      <c r="J202" s="83">
        <f>'Timeliness Quarterly'!R73</f>
        <v>0</v>
      </c>
      <c r="S202" s="66">
        <v>3</v>
      </c>
      <c r="AG202" s="83"/>
    </row>
    <row r="203" spans="1:33" x14ac:dyDescent="0.25">
      <c r="A203" s="66">
        <f t="shared" si="4"/>
        <v>5</v>
      </c>
      <c r="B203" s="66">
        <f t="shared" si="4"/>
        <v>18</v>
      </c>
      <c r="C203" s="66" t="s">
        <v>319</v>
      </c>
      <c r="D203" s="66" t="s">
        <v>320</v>
      </c>
      <c r="E203" s="66" t="s">
        <v>133</v>
      </c>
      <c r="F203" s="66" t="s">
        <v>308</v>
      </c>
      <c r="G203" s="83">
        <f>'Timeliness Quarterly'!M11</f>
        <v>0</v>
      </c>
      <c r="H203" s="83">
        <f>'Timeliness Quarterly'!O11</f>
        <v>0</v>
      </c>
      <c r="I203" s="83">
        <f>'Timeliness Quarterly'!Q11</f>
        <v>0</v>
      </c>
      <c r="J203" s="83">
        <f>'Timeliness Quarterly'!S11</f>
        <v>0</v>
      </c>
      <c r="S203" s="66">
        <v>3</v>
      </c>
      <c r="AG203" s="83"/>
    </row>
    <row r="204" spans="1:33" x14ac:dyDescent="0.25">
      <c r="A204" s="66">
        <f t="shared" si="4"/>
        <v>5</v>
      </c>
      <c r="B204" s="66">
        <f t="shared" si="4"/>
        <v>18</v>
      </c>
      <c r="C204" s="66" t="s">
        <v>319</v>
      </c>
      <c r="D204" s="66" t="s">
        <v>320</v>
      </c>
      <c r="E204" s="66" t="s">
        <v>134</v>
      </c>
      <c r="F204" s="66" t="s">
        <v>308</v>
      </c>
      <c r="G204" s="83">
        <f>'Timeliness Quarterly'!M14</f>
        <v>0</v>
      </c>
      <c r="H204" s="83">
        <f>'Timeliness Quarterly'!O14</f>
        <v>0</v>
      </c>
      <c r="I204" s="83">
        <f>'Timeliness Quarterly'!Q14</f>
        <v>0</v>
      </c>
      <c r="J204" s="83">
        <f>'Timeliness Quarterly'!S14</f>
        <v>0</v>
      </c>
      <c r="S204" s="66">
        <v>3</v>
      </c>
      <c r="AG204" s="83"/>
    </row>
    <row r="205" spans="1:33" x14ac:dyDescent="0.25">
      <c r="A205" s="66">
        <f t="shared" si="4"/>
        <v>5</v>
      </c>
      <c r="B205" s="66">
        <f t="shared" si="4"/>
        <v>18</v>
      </c>
      <c r="C205" s="66" t="s">
        <v>319</v>
      </c>
      <c r="D205" s="66" t="s">
        <v>320</v>
      </c>
      <c r="E205" s="66" t="s">
        <v>141</v>
      </c>
      <c r="F205" s="66" t="s">
        <v>308</v>
      </c>
      <c r="G205" s="83">
        <f>'Timeliness Quarterly'!M17</f>
        <v>0</v>
      </c>
      <c r="H205" s="83">
        <f>'Timeliness Quarterly'!O17</f>
        <v>0</v>
      </c>
      <c r="I205" s="83">
        <f>'Timeliness Quarterly'!Q17</f>
        <v>0</v>
      </c>
      <c r="J205" s="83">
        <f>'Timeliness Quarterly'!S17</f>
        <v>0</v>
      </c>
      <c r="S205" s="66">
        <v>3</v>
      </c>
      <c r="AG205" s="83"/>
    </row>
    <row r="206" spans="1:33" x14ac:dyDescent="0.25">
      <c r="A206" s="66">
        <f t="shared" si="4"/>
        <v>5</v>
      </c>
      <c r="B206" s="66">
        <f t="shared" si="4"/>
        <v>18</v>
      </c>
      <c r="C206" s="66" t="s">
        <v>319</v>
      </c>
      <c r="D206" s="66" t="s">
        <v>320</v>
      </c>
      <c r="E206" s="66" t="s">
        <v>138</v>
      </c>
      <c r="F206" s="66" t="s">
        <v>308</v>
      </c>
      <c r="G206" s="83">
        <f>'Timeliness Quarterly'!M20</f>
        <v>0</v>
      </c>
      <c r="H206" s="83">
        <f>'Timeliness Quarterly'!O20</f>
        <v>0</v>
      </c>
      <c r="I206" s="83">
        <f>'Timeliness Quarterly'!Q20</f>
        <v>0</v>
      </c>
      <c r="J206" s="83">
        <f>'Timeliness Quarterly'!S20</f>
        <v>0</v>
      </c>
      <c r="S206" s="66">
        <v>3</v>
      </c>
      <c r="AG206" s="83"/>
    </row>
    <row r="207" spans="1:33" x14ac:dyDescent="0.25">
      <c r="A207" s="66">
        <f t="shared" si="4"/>
        <v>5</v>
      </c>
      <c r="B207" s="66">
        <f t="shared" si="4"/>
        <v>18</v>
      </c>
      <c r="C207" s="66" t="s">
        <v>319</v>
      </c>
      <c r="D207" s="66" t="s">
        <v>320</v>
      </c>
      <c r="E207" s="66" t="s">
        <v>135</v>
      </c>
      <c r="F207" s="66" t="s">
        <v>308</v>
      </c>
      <c r="G207" s="83">
        <f>'Timeliness Quarterly'!M23</f>
        <v>0</v>
      </c>
      <c r="H207" s="83">
        <f>'Timeliness Quarterly'!O23</f>
        <v>0</v>
      </c>
      <c r="I207" s="83">
        <f>'Timeliness Quarterly'!Q23</f>
        <v>0</v>
      </c>
      <c r="J207" s="83">
        <f>'Timeliness Quarterly'!S23</f>
        <v>0</v>
      </c>
      <c r="S207" s="66">
        <v>3</v>
      </c>
      <c r="AG207" s="83"/>
    </row>
    <row r="208" spans="1:33" x14ac:dyDescent="0.25">
      <c r="A208" s="66">
        <f t="shared" si="4"/>
        <v>5</v>
      </c>
      <c r="B208" s="66">
        <f t="shared" si="4"/>
        <v>18</v>
      </c>
      <c r="C208" s="66" t="s">
        <v>319</v>
      </c>
      <c r="D208" s="66" t="s">
        <v>320</v>
      </c>
      <c r="E208" s="66" t="s">
        <v>136</v>
      </c>
      <c r="F208" s="66" t="s">
        <v>308</v>
      </c>
      <c r="G208" s="83">
        <f>'Timeliness Quarterly'!M26</f>
        <v>0</v>
      </c>
      <c r="H208" s="83">
        <f>'Timeliness Quarterly'!O26</f>
        <v>0</v>
      </c>
      <c r="I208" s="83">
        <f>'Timeliness Quarterly'!Q26</f>
        <v>0</v>
      </c>
      <c r="J208" s="83">
        <f>'Timeliness Quarterly'!S26</f>
        <v>0</v>
      </c>
      <c r="S208" s="66">
        <v>3</v>
      </c>
      <c r="AG208" s="83"/>
    </row>
    <row r="209" spans="1:33" x14ac:dyDescent="0.25">
      <c r="A209" s="66">
        <f t="shared" si="4"/>
        <v>5</v>
      </c>
      <c r="B209" s="66">
        <f t="shared" si="4"/>
        <v>18</v>
      </c>
      <c r="C209" s="66" t="s">
        <v>319</v>
      </c>
      <c r="D209" s="66" t="s">
        <v>320</v>
      </c>
      <c r="E209" s="66" t="s">
        <v>137</v>
      </c>
      <c r="F209" s="66" t="s">
        <v>308</v>
      </c>
      <c r="G209" s="83" t="str">
        <f>'Timeliness Quarterly'!M29</f>
        <v>Unexpected illness &amp; Cross Training</v>
      </c>
      <c r="H209" s="83" t="str">
        <f>'Timeliness Quarterly'!O29</f>
        <v>Continued Cross Training</v>
      </c>
      <c r="I209" s="83" t="str">
        <f>'Timeliness Quarterly'!Q29</f>
        <v xml:space="preserve">Furloughs &amp; Staffing Issues </v>
      </c>
      <c r="J209" s="83">
        <f>'Timeliness Quarterly'!S29</f>
        <v>0</v>
      </c>
      <c r="S209" s="66">
        <v>3</v>
      </c>
      <c r="AG209" s="83"/>
    </row>
    <row r="210" spans="1:33" x14ac:dyDescent="0.25">
      <c r="A210" s="66">
        <f t="shared" si="4"/>
        <v>5</v>
      </c>
      <c r="B210" s="66">
        <f t="shared" si="4"/>
        <v>18</v>
      </c>
      <c r="C210" s="66" t="s">
        <v>319</v>
      </c>
      <c r="D210" s="66" t="s">
        <v>320</v>
      </c>
      <c r="E210" s="66" t="s">
        <v>94</v>
      </c>
      <c r="F210" s="66" t="s">
        <v>308</v>
      </c>
      <c r="G210" s="83">
        <f>'Timeliness Quarterly'!M32</f>
        <v>0</v>
      </c>
      <c r="H210" s="83">
        <f>'Timeliness Quarterly'!O32</f>
        <v>0</v>
      </c>
      <c r="I210" s="83">
        <f>'Timeliness Quarterly'!Q32</f>
        <v>0</v>
      </c>
      <c r="J210" s="83">
        <f>'Timeliness Quarterly'!S32</f>
        <v>0</v>
      </c>
      <c r="S210" s="66">
        <v>3</v>
      </c>
      <c r="AG210" s="83"/>
    </row>
    <row r="211" spans="1:33" x14ac:dyDescent="0.25">
      <c r="A211" s="66">
        <f t="shared" si="4"/>
        <v>5</v>
      </c>
      <c r="B211" s="66">
        <f t="shared" si="4"/>
        <v>18</v>
      </c>
      <c r="C211" s="66" t="s">
        <v>319</v>
      </c>
      <c r="D211" s="66" t="s">
        <v>320</v>
      </c>
      <c r="E211" s="66" t="s">
        <v>140</v>
      </c>
      <c r="F211" s="66" t="s">
        <v>308</v>
      </c>
      <c r="G211" s="83">
        <f>'Timeliness Quarterly'!M35</f>
        <v>0</v>
      </c>
      <c r="H211" s="83">
        <f>'Timeliness Quarterly'!O35</f>
        <v>0</v>
      </c>
      <c r="I211" s="83">
        <f>'Timeliness Quarterly'!Q35</f>
        <v>0</v>
      </c>
      <c r="J211" s="83">
        <f>'Timeliness Quarterly'!S35</f>
        <v>0</v>
      </c>
      <c r="S211" s="66">
        <v>3</v>
      </c>
      <c r="AG211" s="83"/>
    </row>
    <row r="212" spans="1:33" x14ac:dyDescent="0.25">
      <c r="A212" s="66">
        <f t="shared" si="4"/>
        <v>5</v>
      </c>
      <c r="B212" s="66">
        <f t="shared" si="4"/>
        <v>18</v>
      </c>
      <c r="C212" s="66" t="s">
        <v>319</v>
      </c>
      <c r="D212" s="66" t="s">
        <v>320</v>
      </c>
      <c r="E212" s="66" t="s">
        <v>139</v>
      </c>
      <c r="F212" s="66" t="s">
        <v>308</v>
      </c>
      <c r="G212" s="83">
        <f>'Timeliness Quarterly'!M38</f>
        <v>0</v>
      </c>
      <c r="H212" s="83">
        <f>'Timeliness Quarterly'!O38</f>
        <v>0</v>
      </c>
      <c r="I212" s="83">
        <f>'Timeliness Quarterly'!Q38</f>
        <v>0</v>
      </c>
      <c r="J212" s="83">
        <f>'Timeliness Quarterly'!S38</f>
        <v>0</v>
      </c>
      <c r="S212" s="66">
        <v>3</v>
      </c>
      <c r="AG212" s="83"/>
    </row>
    <row r="213" spans="1:33" x14ac:dyDescent="0.25">
      <c r="A213" s="66">
        <f t="shared" si="4"/>
        <v>5</v>
      </c>
      <c r="B213" s="66">
        <f t="shared" si="4"/>
        <v>18</v>
      </c>
      <c r="C213" s="66" t="s">
        <v>319</v>
      </c>
      <c r="D213" s="66" t="s">
        <v>320</v>
      </c>
      <c r="E213" s="66" t="s">
        <v>133</v>
      </c>
      <c r="F213" s="66" t="s">
        <v>310</v>
      </c>
      <c r="G213" s="83">
        <f>'Timeliness Quarterly'!M46</f>
        <v>0</v>
      </c>
      <c r="H213" s="83">
        <f>'Timeliness Quarterly'!O46</f>
        <v>0</v>
      </c>
      <c r="I213" s="83">
        <f>'Timeliness Quarterly'!Q46</f>
        <v>0</v>
      </c>
      <c r="J213" s="83">
        <f>'Timeliness Quarterly'!S46</f>
        <v>0</v>
      </c>
      <c r="S213" s="66">
        <v>3</v>
      </c>
      <c r="AG213" s="83"/>
    </row>
    <row r="214" spans="1:33" x14ac:dyDescent="0.25">
      <c r="A214" s="66">
        <f t="shared" si="4"/>
        <v>5</v>
      </c>
      <c r="B214" s="66">
        <f t="shared" si="4"/>
        <v>18</v>
      </c>
      <c r="C214" s="66" t="s">
        <v>319</v>
      </c>
      <c r="D214" s="66" t="s">
        <v>320</v>
      </c>
      <c r="E214" s="66" t="s">
        <v>134</v>
      </c>
      <c r="F214" s="66" t="s">
        <v>310</v>
      </c>
      <c r="G214" s="83">
        <f>'Timeliness Quarterly'!M49</f>
        <v>0</v>
      </c>
      <c r="H214" s="83">
        <f>'Timeliness Quarterly'!O49</f>
        <v>0</v>
      </c>
      <c r="I214" s="83">
        <f>'Timeliness Quarterly'!Q49</f>
        <v>0</v>
      </c>
      <c r="J214" s="83">
        <f>'Timeliness Quarterly'!S49</f>
        <v>0</v>
      </c>
      <c r="S214" s="66">
        <v>3</v>
      </c>
    </row>
    <row r="215" spans="1:33" x14ac:dyDescent="0.25">
      <c r="A215" s="66">
        <f t="shared" si="4"/>
        <v>5</v>
      </c>
      <c r="B215" s="66">
        <f t="shared" si="4"/>
        <v>18</v>
      </c>
      <c r="C215" s="66" t="s">
        <v>319</v>
      </c>
      <c r="D215" s="66" t="s">
        <v>320</v>
      </c>
      <c r="E215" s="66" t="s">
        <v>141</v>
      </c>
      <c r="F215" s="66" t="s">
        <v>310</v>
      </c>
      <c r="G215" s="83">
        <f>'Timeliness Quarterly'!M52</f>
        <v>0</v>
      </c>
      <c r="H215" s="83">
        <f>'Timeliness Quarterly'!O52</f>
        <v>0</v>
      </c>
      <c r="I215" s="83">
        <f>'Timeliness Quarterly'!Q52</f>
        <v>0</v>
      </c>
      <c r="J215" s="83">
        <f>'Timeliness Quarterly'!S52</f>
        <v>0</v>
      </c>
      <c r="S215" s="66">
        <v>3</v>
      </c>
    </row>
    <row r="216" spans="1:33" x14ac:dyDescent="0.25">
      <c r="A216" s="66">
        <f t="shared" si="4"/>
        <v>5</v>
      </c>
      <c r="B216" s="66">
        <f t="shared" si="4"/>
        <v>18</v>
      </c>
      <c r="C216" s="66" t="s">
        <v>319</v>
      </c>
      <c r="D216" s="66" t="s">
        <v>320</v>
      </c>
      <c r="E216" s="66" t="s">
        <v>138</v>
      </c>
      <c r="F216" s="66" t="s">
        <v>310</v>
      </c>
      <c r="G216" s="83">
        <f>'Timeliness Quarterly'!M55</f>
        <v>0</v>
      </c>
      <c r="H216" s="83">
        <f>'Timeliness Quarterly'!O55</f>
        <v>0</v>
      </c>
      <c r="I216" s="83">
        <f>'Timeliness Quarterly'!Q55</f>
        <v>0</v>
      </c>
      <c r="J216" s="83">
        <f>'Timeliness Quarterly'!S55</f>
        <v>0</v>
      </c>
      <c r="S216" s="66">
        <v>3</v>
      </c>
    </row>
    <row r="217" spans="1:33" x14ac:dyDescent="0.25">
      <c r="A217" s="66">
        <f t="shared" si="4"/>
        <v>5</v>
      </c>
      <c r="B217" s="66">
        <f t="shared" si="4"/>
        <v>18</v>
      </c>
      <c r="C217" s="66" t="s">
        <v>319</v>
      </c>
      <c r="D217" s="66" t="s">
        <v>320</v>
      </c>
      <c r="E217" s="66" t="s">
        <v>135</v>
      </c>
      <c r="F217" s="66" t="s">
        <v>310</v>
      </c>
      <c r="G217" s="83">
        <f>'Timeliness Quarterly'!M58</f>
        <v>0</v>
      </c>
      <c r="H217" s="83">
        <f>'Timeliness Quarterly'!O58</f>
        <v>0</v>
      </c>
      <c r="I217" s="83">
        <f>'Timeliness Quarterly'!Q58</f>
        <v>0</v>
      </c>
      <c r="J217" s="83">
        <f>'Timeliness Quarterly'!S58</f>
        <v>0</v>
      </c>
      <c r="S217" s="66">
        <v>3</v>
      </c>
    </row>
    <row r="218" spans="1:33" x14ac:dyDescent="0.25">
      <c r="A218" s="66">
        <f t="shared" si="4"/>
        <v>5</v>
      </c>
      <c r="B218" s="66">
        <f t="shared" si="4"/>
        <v>18</v>
      </c>
      <c r="C218" s="66" t="s">
        <v>319</v>
      </c>
      <c r="D218" s="66" t="s">
        <v>320</v>
      </c>
      <c r="E218" s="66" t="s">
        <v>136</v>
      </c>
      <c r="F218" s="66" t="s">
        <v>310</v>
      </c>
      <c r="G218" s="83">
        <f>'Timeliness Quarterly'!M61</f>
        <v>0</v>
      </c>
      <c r="H218" s="83">
        <f>'Timeliness Quarterly'!O61</f>
        <v>0</v>
      </c>
      <c r="I218" s="83">
        <f>'Timeliness Quarterly'!Q61</f>
        <v>0</v>
      </c>
      <c r="J218" s="83">
        <f>'Timeliness Quarterly'!S61</f>
        <v>0</v>
      </c>
      <c r="S218" s="66">
        <v>3</v>
      </c>
    </row>
    <row r="219" spans="1:33" x14ac:dyDescent="0.25">
      <c r="A219" s="66">
        <f t="shared" si="4"/>
        <v>5</v>
      </c>
      <c r="B219" s="66">
        <f t="shared" si="4"/>
        <v>18</v>
      </c>
      <c r="C219" s="66" t="s">
        <v>319</v>
      </c>
      <c r="D219" s="66" t="s">
        <v>320</v>
      </c>
      <c r="E219" s="66" t="s">
        <v>137</v>
      </c>
      <c r="F219" s="66" t="s">
        <v>310</v>
      </c>
      <c r="G219" s="83">
        <f>'Timeliness Quarterly'!M64</f>
        <v>0</v>
      </c>
      <c r="H219" s="83">
        <f>'Timeliness Quarterly'!O64</f>
        <v>0</v>
      </c>
      <c r="I219" s="83">
        <f>'Timeliness Quarterly'!Q64</f>
        <v>0</v>
      </c>
      <c r="J219" s="83">
        <f>'Timeliness Quarterly'!S64</f>
        <v>0</v>
      </c>
      <c r="S219" s="66">
        <v>3</v>
      </c>
    </row>
    <row r="220" spans="1:33" x14ac:dyDescent="0.25">
      <c r="A220" s="66">
        <f t="shared" si="4"/>
        <v>5</v>
      </c>
      <c r="B220" s="66">
        <f t="shared" si="4"/>
        <v>18</v>
      </c>
      <c r="C220" s="66" t="s">
        <v>319</v>
      </c>
      <c r="D220" s="66" t="s">
        <v>320</v>
      </c>
      <c r="E220" s="66" t="s">
        <v>94</v>
      </c>
      <c r="F220" s="66" t="s">
        <v>310</v>
      </c>
      <c r="G220" s="83">
        <f>'Timeliness Quarterly'!M67</f>
        <v>0</v>
      </c>
      <c r="H220" s="83">
        <f>'Timeliness Quarterly'!O67</f>
        <v>0</v>
      </c>
      <c r="I220" s="83">
        <f>'Timeliness Quarterly'!Q67</f>
        <v>0</v>
      </c>
      <c r="J220" s="83">
        <f>'Timeliness Quarterly'!S67</f>
        <v>0</v>
      </c>
      <c r="S220" s="66">
        <v>3</v>
      </c>
    </row>
    <row r="221" spans="1:33" x14ac:dyDescent="0.25">
      <c r="A221" s="66">
        <f t="shared" si="4"/>
        <v>5</v>
      </c>
      <c r="B221" s="66">
        <f t="shared" si="4"/>
        <v>18</v>
      </c>
      <c r="C221" s="66" t="s">
        <v>319</v>
      </c>
      <c r="D221" s="66" t="s">
        <v>320</v>
      </c>
      <c r="E221" s="66" t="s">
        <v>140</v>
      </c>
      <c r="F221" s="66" t="s">
        <v>310</v>
      </c>
      <c r="G221" s="83">
        <f>'Timeliness Quarterly'!M70</f>
        <v>0</v>
      </c>
      <c r="H221" s="83">
        <f>'Timeliness Quarterly'!O70</f>
        <v>0</v>
      </c>
      <c r="I221" s="83">
        <f>'Timeliness Quarterly'!Q70</f>
        <v>0</v>
      </c>
      <c r="J221" s="83">
        <f>'Timeliness Quarterly'!S70</f>
        <v>0</v>
      </c>
      <c r="S221" s="66">
        <v>3</v>
      </c>
    </row>
    <row r="222" spans="1:33" x14ac:dyDescent="0.25">
      <c r="A222" s="66">
        <f t="shared" si="4"/>
        <v>5</v>
      </c>
      <c r="B222" s="66">
        <f t="shared" si="4"/>
        <v>18</v>
      </c>
      <c r="C222" s="66" t="s">
        <v>319</v>
      </c>
      <c r="D222" s="66" t="s">
        <v>320</v>
      </c>
      <c r="E222" s="66" t="s">
        <v>139</v>
      </c>
      <c r="F222" s="66" t="s">
        <v>310</v>
      </c>
      <c r="G222" s="83">
        <f>'Timeliness Quarterly'!M73</f>
        <v>0</v>
      </c>
      <c r="H222" s="83">
        <f>'Timeliness Quarterly'!O73</f>
        <v>0</v>
      </c>
      <c r="I222" s="83">
        <f>'Timeliness Quarterly'!Q73</f>
        <v>0</v>
      </c>
      <c r="J222" s="83">
        <f>'Timeliness Quarterly'!S73</f>
        <v>0</v>
      </c>
      <c r="S222" s="66">
        <v>3</v>
      </c>
    </row>
    <row r="223" spans="1:33" x14ac:dyDescent="0.25">
      <c r="A223" s="66">
        <f t="shared" si="4"/>
        <v>5</v>
      </c>
      <c r="B223" s="66">
        <f t="shared" si="4"/>
        <v>18</v>
      </c>
      <c r="C223" s="66" t="s">
        <v>319</v>
      </c>
      <c r="D223" s="66" t="s">
        <v>321</v>
      </c>
      <c r="E223" s="66" t="s">
        <v>133</v>
      </c>
      <c r="F223" s="66" t="s">
        <v>308</v>
      </c>
      <c r="G223" s="66">
        <f>IF(G162&lt;$S162,1,0)</f>
        <v>0</v>
      </c>
      <c r="H223" s="66">
        <f t="shared" ref="H223:J223" si="5">IF(H162&lt;$S162,1,0)</f>
        <v>0</v>
      </c>
      <c r="I223" s="66">
        <f t="shared" si="5"/>
        <v>0</v>
      </c>
      <c r="J223" s="66">
        <f t="shared" si="5"/>
        <v>0</v>
      </c>
      <c r="S223" s="66">
        <v>3</v>
      </c>
    </row>
    <row r="224" spans="1:33" x14ac:dyDescent="0.25">
      <c r="A224" s="66">
        <f t="shared" si="4"/>
        <v>5</v>
      </c>
      <c r="B224" s="66">
        <f t="shared" si="4"/>
        <v>18</v>
      </c>
      <c r="C224" s="66" t="s">
        <v>319</v>
      </c>
      <c r="D224" s="66" t="s">
        <v>321</v>
      </c>
      <c r="E224" s="66" t="s">
        <v>134</v>
      </c>
      <c r="F224" s="66" t="s">
        <v>308</v>
      </c>
      <c r="G224" s="66">
        <f t="shared" ref="G224:J224" si="6">IF(G163&lt;$S163,1,0)</f>
        <v>0</v>
      </c>
      <c r="H224" s="66">
        <f t="shared" si="6"/>
        <v>0</v>
      </c>
      <c r="I224" s="66">
        <f t="shared" si="6"/>
        <v>0</v>
      </c>
      <c r="J224" s="66">
        <f t="shared" si="6"/>
        <v>0</v>
      </c>
      <c r="S224" s="66">
        <v>3</v>
      </c>
    </row>
    <row r="225" spans="1:19" x14ac:dyDescent="0.25">
      <c r="A225" s="66">
        <f t="shared" si="4"/>
        <v>5</v>
      </c>
      <c r="B225" s="66">
        <f t="shared" si="4"/>
        <v>18</v>
      </c>
      <c r="C225" s="66" t="s">
        <v>319</v>
      </c>
      <c r="D225" s="66" t="s">
        <v>321</v>
      </c>
      <c r="E225" s="66" t="s">
        <v>141</v>
      </c>
      <c r="F225" s="66" t="s">
        <v>308</v>
      </c>
      <c r="G225" s="66">
        <f t="shared" ref="G225:J225" si="7">IF(G164&lt;$S164,1,0)</f>
        <v>0</v>
      </c>
      <c r="H225" s="66">
        <f t="shared" si="7"/>
        <v>0</v>
      </c>
      <c r="I225" s="66">
        <f t="shared" si="7"/>
        <v>0</v>
      </c>
      <c r="J225" s="66">
        <f t="shared" si="7"/>
        <v>0</v>
      </c>
      <c r="S225" s="66">
        <v>3</v>
      </c>
    </row>
    <row r="226" spans="1:19" x14ac:dyDescent="0.25">
      <c r="A226" s="66">
        <f t="shared" si="4"/>
        <v>5</v>
      </c>
      <c r="B226" s="66">
        <f t="shared" si="4"/>
        <v>18</v>
      </c>
      <c r="C226" s="66" t="s">
        <v>319</v>
      </c>
      <c r="D226" s="66" t="s">
        <v>321</v>
      </c>
      <c r="E226" s="66" t="s">
        <v>138</v>
      </c>
      <c r="F226" s="66" t="s">
        <v>308</v>
      </c>
      <c r="G226" s="66">
        <f t="shared" ref="G226:J226" si="8">IF(G165&lt;$S165,1,0)</f>
        <v>0</v>
      </c>
      <c r="H226" s="66">
        <f t="shared" si="8"/>
        <v>0</v>
      </c>
      <c r="I226" s="66">
        <f t="shared" si="8"/>
        <v>0</v>
      </c>
      <c r="J226" s="66">
        <f t="shared" si="8"/>
        <v>0</v>
      </c>
      <c r="S226" s="66">
        <v>3</v>
      </c>
    </row>
    <row r="227" spans="1:19" x14ac:dyDescent="0.25">
      <c r="A227" s="66">
        <f t="shared" si="4"/>
        <v>5</v>
      </c>
      <c r="B227" s="66">
        <f t="shared" si="4"/>
        <v>18</v>
      </c>
      <c r="C227" s="66" t="s">
        <v>319</v>
      </c>
      <c r="D227" s="66" t="s">
        <v>321</v>
      </c>
      <c r="E227" s="66" t="s">
        <v>135</v>
      </c>
      <c r="F227" s="66" t="s">
        <v>308</v>
      </c>
      <c r="G227" s="66">
        <f t="shared" ref="G227:J227" si="9">IF(G166&lt;$S166,1,0)</f>
        <v>0</v>
      </c>
      <c r="H227" s="66">
        <f t="shared" si="9"/>
        <v>0</v>
      </c>
      <c r="I227" s="66">
        <f t="shared" si="9"/>
        <v>0</v>
      </c>
      <c r="J227" s="66">
        <f t="shared" si="9"/>
        <v>0</v>
      </c>
      <c r="S227" s="66">
        <v>3</v>
      </c>
    </row>
    <row r="228" spans="1:19" x14ac:dyDescent="0.25">
      <c r="A228" s="66">
        <f t="shared" si="4"/>
        <v>5</v>
      </c>
      <c r="B228" s="66">
        <f t="shared" si="4"/>
        <v>18</v>
      </c>
      <c r="C228" s="66" t="s">
        <v>319</v>
      </c>
      <c r="D228" s="66" t="s">
        <v>321</v>
      </c>
      <c r="E228" s="66" t="s">
        <v>136</v>
      </c>
      <c r="F228" s="66" t="s">
        <v>308</v>
      </c>
      <c r="G228" s="66">
        <f t="shared" ref="G228:J228" si="10">IF(G167&lt;$S167,1,0)</f>
        <v>0</v>
      </c>
      <c r="H228" s="66">
        <f t="shared" si="10"/>
        <v>0</v>
      </c>
      <c r="I228" s="66">
        <f t="shared" si="10"/>
        <v>0</v>
      </c>
      <c r="J228" s="66">
        <f t="shared" si="10"/>
        <v>0</v>
      </c>
      <c r="S228" s="66">
        <v>3</v>
      </c>
    </row>
    <row r="229" spans="1:19" x14ac:dyDescent="0.25">
      <c r="A229" s="66">
        <f t="shared" si="4"/>
        <v>5</v>
      </c>
      <c r="B229" s="66">
        <f t="shared" si="4"/>
        <v>18</v>
      </c>
      <c r="C229" s="66" t="s">
        <v>319</v>
      </c>
      <c r="D229" s="66" t="s">
        <v>321</v>
      </c>
      <c r="E229" s="66" t="s">
        <v>137</v>
      </c>
      <c r="F229" s="66" t="s">
        <v>308</v>
      </c>
      <c r="G229" s="66">
        <f t="shared" ref="G229:J229" si="11">IF(G168&lt;$S168,1,0)</f>
        <v>1</v>
      </c>
      <c r="H229" s="66">
        <f t="shared" si="11"/>
        <v>1</v>
      </c>
      <c r="I229" s="66">
        <f t="shared" si="11"/>
        <v>1</v>
      </c>
      <c r="J229" s="66">
        <f t="shared" si="11"/>
        <v>0</v>
      </c>
      <c r="S229" s="66">
        <v>3</v>
      </c>
    </row>
    <row r="230" spans="1:19" x14ac:dyDescent="0.25">
      <c r="A230" s="66">
        <f t="shared" si="4"/>
        <v>5</v>
      </c>
      <c r="B230" s="66">
        <f t="shared" si="4"/>
        <v>18</v>
      </c>
      <c r="C230" s="66" t="s">
        <v>319</v>
      </c>
      <c r="D230" s="66" t="s">
        <v>321</v>
      </c>
      <c r="E230" s="66" t="s">
        <v>94</v>
      </c>
      <c r="F230" s="66" t="s">
        <v>308</v>
      </c>
      <c r="G230" s="66">
        <f t="shared" ref="G230:J230" si="12">IF(G169&lt;$S169,1,0)</f>
        <v>0</v>
      </c>
      <c r="H230" s="66">
        <f t="shared" si="12"/>
        <v>0</v>
      </c>
      <c r="I230" s="66">
        <f t="shared" si="12"/>
        <v>0</v>
      </c>
      <c r="J230" s="66">
        <f t="shared" si="12"/>
        <v>0</v>
      </c>
      <c r="S230" s="66">
        <v>3</v>
      </c>
    </row>
    <row r="231" spans="1:19" x14ac:dyDescent="0.25">
      <c r="A231" s="66">
        <f t="shared" si="4"/>
        <v>5</v>
      </c>
      <c r="B231" s="66">
        <f t="shared" si="4"/>
        <v>18</v>
      </c>
      <c r="C231" s="66" t="s">
        <v>319</v>
      </c>
      <c r="D231" s="66" t="s">
        <v>321</v>
      </c>
      <c r="E231" s="66" t="s">
        <v>140</v>
      </c>
      <c r="F231" s="66" t="s">
        <v>308</v>
      </c>
      <c r="G231" s="66">
        <f t="shared" ref="G231:J231" si="13">IF(G170&lt;$S170,1,0)</f>
        <v>0</v>
      </c>
      <c r="H231" s="66">
        <f t="shared" si="13"/>
        <v>0</v>
      </c>
      <c r="I231" s="66">
        <f t="shared" si="13"/>
        <v>0</v>
      </c>
      <c r="J231" s="66">
        <f t="shared" si="13"/>
        <v>0</v>
      </c>
      <c r="S231" s="66">
        <v>3</v>
      </c>
    </row>
    <row r="232" spans="1:19" x14ac:dyDescent="0.25">
      <c r="A232" s="66">
        <f t="shared" si="4"/>
        <v>5</v>
      </c>
      <c r="B232" s="66">
        <f t="shared" si="4"/>
        <v>18</v>
      </c>
      <c r="C232" s="66" t="s">
        <v>319</v>
      </c>
      <c r="D232" s="66" t="s">
        <v>321</v>
      </c>
      <c r="E232" s="66" t="s">
        <v>139</v>
      </c>
      <c r="F232" s="66" t="s">
        <v>308</v>
      </c>
      <c r="G232" s="66">
        <f t="shared" ref="G232:J232" si="14">IF(G171&lt;$S171,1,0)</f>
        <v>0</v>
      </c>
      <c r="H232" s="66">
        <f t="shared" si="14"/>
        <v>0</v>
      </c>
      <c r="I232" s="66">
        <f t="shared" si="14"/>
        <v>0</v>
      </c>
      <c r="J232" s="66">
        <f t="shared" si="14"/>
        <v>0</v>
      </c>
      <c r="S232" s="66">
        <v>3</v>
      </c>
    </row>
    <row r="233" spans="1:19" x14ac:dyDescent="0.25">
      <c r="A233" s="66">
        <f t="shared" si="4"/>
        <v>5</v>
      </c>
      <c r="B233" s="66">
        <f t="shared" si="4"/>
        <v>18</v>
      </c>
      <c r="C233" s="66" t="s">
        <v>319</v>
      </c>
      <c r="D233" s="66" t="s">
        <v>321</v>
      </c>
      <c r="E233" s="66" t="s">
        <v>133</v>
      </c>
      <c r="F233" s="66" t="s">
        <v>310</v>
      </c>
      <c r="G233" s="66">
        <f t="shared" ref="G233:J233" si="15">IF(G172&lt;$S172,1,0)</f>
        <v>0</v>
      </c>
      <c r="H233" s="66">
        <f t="shared" si="15"/>
        <v>0</v>
      </c>
      <c r="I233" s="66">
        <f t="shared" si="15"/>
        <v>0</v>
      </c>
      <c r="J233" s="66">
        <f t="shared" si="15"/>
        <v>0</v>
      </c>
      <c r="S233" s="66">
        <v>3</v>
      </c>
    </row>
    <row r="234" spans="1:19" x14ac:dyDescent="0.25">
      <c r="A234" s="66">
        <f t="shared" si="4"/>
        <v>5</v>
      </c>
      <c r="B234" s="66">
        <f t="shared" si="4"/>
        <v>18</v>
      </c>
      <c r="C234" s="66" t="s">
        <v>319</v>
      </c>
      <c r="D234" s="66" t="s">
        <v>321</v>
      </c>
      <c r="E234" s="66" t="s">
        <v>134</v>
      </c>
      <c r="F234" s="66" t="s">
        <v>310</v>
      </c>
      <c r="G234" s="66">
        <f t="shared" ref="G234:J234" si="16">IF(G173&lt;$S173,1,0)</f>
        <v>0</v>
      </c>
      <c r="H234" s="66">
        <f t="shared" si="16"/>
        <v>0</v>
      </c>
      <c r="I234" s="66">
        <f t="shared" si="16"/>
        <v>0</v>
      </c>
      <c r="J234" s="66">
        <f t="shared" si="16"/>
        <v>0</v>
      </c>
      <c r="S234" s="66">
        <v>3</v>
      </c>
    </row>
    <row r="235" spans="1:19" x14ac:dyDescent="0.25">
      <c r="A235" s="66">
        <f t="shared" si="4"/>
        <v>5</v>
      </c>
      <c r="B235" s="66">
        <f t="shared" si="4"/>
        <v>18</v>
      </c>
      <c r="C235" s="66" t="s">
        <v>319</v>
      </c>
      <c r="D235" s="66" t="s">
        <v>321</v>
      </c>
      <c r="E235" s="66" t="s">
        <v>141</v>
      </c>
      <c r="F235" s="66" t="s">
        <v>310</v>
      </c>
      <c r="G235" s="66">
        <f t="shared" ref="G235:J235" si="17">IF(G174&lt;$S174,1,0)</f>
        <v>0</v>
      </c>
      <c r="H235" s="66">
        <f t="shared" si="17"/>
        <v>0</v>
      </c>
      <c r="I235" s="66">
        <f t="shared" si="17"/>
        <v>0</v>
      </c>
      <c r="J235" s="66">
        <f t="shared" si="17"/>
        <v>0</v>
      </c>
      <c r="S235" s="66">
        <v>3</v>
      </c>
    </row>
    <row r="236" spans="1:19" x14ac:dyDescent="0.25">
      <c r="A236" s="66">
        <f t="shared" si="4"/>
        <v>5</v>
      </c>
      <c r="B236" s="66">
        <f t="shared" si="4"/>
        <v>18</v>
      </c>
      <c r="C236" s="66" t="s">
        <v>319</v>
      </c>
      <c r="D236" s="66" t="s">
        <v>321</v>
      </c>
      <c r="E236" s="66" t="s">
        <v>138</v>
      </c>
      <c r="F236" s="66" t="s">
        <v>310</v>
      </c>
      <c r="G236" s="66">
        <f t="shared" ref="G236:J236" si="18">IF(G175&lt;$S175,1,0)</f>
        <v>0</v>
      </c>
      <c r="H236" s="66">
        <f t="shared" si="18"/>
        <v>0</v>
      </c>
      <c r="I236" s="66">
        <f t="shared" si="18"/>
        <v>0</v>
      </c>
      <c r="J236" s="66">
        <f t="shared" si="18"/>
        <v>0</v>
      </c>
      <c r="S236" s="66">
        <v>3</v>
      </c>
    </row>
    <row r="237" spans="1:19" x14ac:dyDescent="0.25">
      <c r="A237" s="66">
        <f t="shared" si="4"/>
        <v>5</v>
      </c>
      <c r="B237" s="66">
        <f t="shared" si="4"/>
        <v>18</v>
      </c>
      <c r="C237" s="66" t="s">
        <v>319</v>
      </c>
      <c r="D237" s="66" t="s">
        <v>321</v>
      </c>
      <c r="E237" s="66" t="s">
        <v>135</v>
      </c>
      <c r="F237" s="66" t="s">
        <v>310</v>
      </c>
      <c r="G237" s="66">
        <f t="shared" ref="G237:J237" si="19">IF(G176&lt;$S176,1,0)</f>
        <v>0</v>
      </c>
      <c r="H237" s="66">
        <f t="shared" si="19"/>
        <v>0</v>
      </c>
      <c r="I237" s="66">
        <f t="shared" si="19"/>
        <v>0</v>
      </c>
      <c r="J237" s="66">
        <f t="shared" si="19"/>
        <v>0</v>
      </c>
      <c r="S237" s="66">
        <v>3</v>
      </c>
    </row>
    <row r="238" spans="1:19" x14ac:dyDescent="0.25">
      <c r="A238" s="66">
        <f t="shared" si="4"/>
        <v>5</v>
      </c>
      <c r="B238" s="66">
        <f t="shared" si="4"/>
        <v>18</v>
      </c>
      <c r="C238" s="66" t="s">
        <v>319</v>
      </c>
      <c r="D238" s="66" t="s">
        <v>321</v>
      </c>
      <c r="E238" s="66" t="s">
        <v>136</v>
      </c>
      <c r="F238" s="66" t="s">
        <v>310</v>
      </c>
      <c r="G238" s="66">
        <f t="shared" ref="G238:J238" si="20">IF(G177&lt;$S177,1,0)</f>
        <v>0</v>
      </c>
      <c r="H238" s="66">
        <f t="shared" si="20"/>
        <v>0</v>
      </c>
      <c r="I238" s="66">
        <f t="shared" si="20"/>
        <v>0</v>
      </c>
      <c r="J238" s="66">
        <f t="shared" si="20"/>
        <v>0</v>
      </c>
      <c r="S238" s="66">
        <v>3</v>
      </c>
    </row>
    <row r="239" spans="1:19" x14ac:dyDescent="0.25">
      <c r="A239" s="66">
        <f t="shared" si="4"/>
        <v>5</v>
      </c>
      <c r="B239" s="66">
        <f t="shared" si="4"/>
        <v>18</v>
      </c>
      <c r="C239" s="66" t="s">
        <v>319</v>
      </c>
      <c r="D239" s="66" t="s">
        <v>321</v>
      </c>
      <c r="E239" s="66" t="s">
        <v>137</v>
      </c>
      <c r="F239" s="66" t="s">
        <v>310</v>
      </c>
      <c r="G239" s="66">
        <f t="shared" ref="G239:J239" si="21">IF(G178&lt;$S178,1,0)</f>
        <v>0</v>
      </c>
      <c r="H239" s="66">
        <f t="shared" si="21"/>
        <v>0</v>
      </c>
      <c r="I239" s="66">
        <f t="shared" si="21"/>
        <v>0</v>
      </c>
      <c r="J239" s="66">
        <f t="shared" si="21"/>
        <v>0</v>
      </c>
      <c r="S239" s="66">
        <v>3</v>
      </c>
    </row>
    <row r="240" spans="1:19" x14ac:dyDescent="0.25">
      <c r="A240" s="66">
        <f t="shared" si="4"/>
        <v>5</v>
      </c>
      <c r="B240" s="66">
        <f t="shared" si="4"/>
        <v>18</v>
      </c>
      <c r="C240" s="66" t="s">
        <v>319</v>
      </c>
      <c r="D240" s="66" t="s">
        <v>321</v>
      </c>
      <c r="E240" s="66" t="s">
        <v>94</v>
      </c>
      <c r="F240" s="66" t="s">
        <v>310</v>
      </c>
      <c r="G240" s="66">
        <f t="shared" ref="G240:J240" si="22">IF(G179&lt;$S179,1,0)</f>
        <v>0</v>
      </c>
      <c r="H240" s="66">
        <f t="shared" si="22"/>
        <v>0</v>
      </c>
      <c r="I240" s="66">
        <f t="shared" si="22"/>
        <v>0</v>
      </c>
      <c r="J240" s="66">
        <f t="shared" si="22"/>
        <v>0</v>
      </c>
      <c r="S240" s="66">
        <v>3</v>
      </c>
    </row>
    <row r="241" spans="1:20" x14ac:dyDescent="0.25">
      <c r="A241" s="66">
        <f t="shared" si="4"/>
        <v>5</v>
      </c>
      <c r="B241" s="66">
        <f t="shared" si="4"/>
        <v>18</v>
      </c>
      <c r="C241" s="66" t="s">
        <v>319</v>
      </c>
      <c r="D241" s="66" t="s">
        <v>321</v>
      </c>
      <c r="E241" s="66" t="s">
        <v>140</v>
      </c>
      <c r="F241" s="66" t="s">
        <v>310</v>
      </c>
      <c r="G241" s="66">
        <f t="shared" ref="G241:J241" si="23">IF(G180&lt;$S180,1,0)</f>
        <v>0</v>
      </c>
      <c r="H241" s="66">
        <f t="shared" si="23"/>
        <v>0</v>
      </c>
      <c r="I241" s="66">
        <f t="shared" si="23"/>
        <v>0</v>
      </c>
      <c r="J241" s="66">
        <f t="shared" si="23"/>
        <v>0</v>
      </c>
      <c r="S241" s="66">
        <v>3</v>
      </c>
    </row>
    <row r="242" spans="1:20" x14ac:dyDescent="0.25">
      <c r="A242" s="66">
        <f t="shared" si="4"/>
        <v>5</v>
      </c>
      <c r="B242" s="66">
        <f t="shared" si="4"/>
        <v>18</v>
      </c>
      <c r="C242" s="66" t="s">
        <v>319</v>
      </c>
      <c r="D242" s="66" t="s">
        <v>321</v>
      </c>
      <c r="E242" s="66" t="s">
        <v>139</v>
      </c>
      <c r="F242" s="66" t="s">
        <v>310</v>
      </c>
      <c r="G242" s="66">
        <f t="shared" ref="G242:J242" si="24">IF(G181&lt;$S181,1,0)</f>
        <v>0</v>
      </c>
      <c r="H242" s="66">
        <f t="shared" si="24"/>
        <v>0</v>
      </c>
      <c r="I242" s="66">
        <f t="shared" si="24"/>
        <v>0</v>
      </c>
      <c r="J242" s="66">
        <f t="shared" si="24"/>
        <v>0</v>
      </c>
      <c r="S242" s="66">
        <v>3</v>
      </c>
    </row>
    <row r="243" spans="1:20" ht="27" x14ac:dyDescent="0.25">
      <c r="A243" s="65" t="s">
        <v>97</v>
      </c>
      <c r="B243" s="65" t="s">
        <v>119</v>
      </c>
      <c r="C243" s="65" t="s">
        <v>154</v>
      </c>
      <c r="D243" s="65" t="s">
        <v>155</v>
      </c>
      <c r="E243" s="65" t="s">
        <v>156</v>
      </c>
      <c r="F243" s="65" t="s">
        <v>157</v>
      </c>
      <c r="G243" s="65" t="s">
        <v>132</v>
      </c>
      <c r="H243" s="80"/>
    </row>
    <row r="244" spans="1:20" x14ac:dyDescent="0.25">
      <c r="A244" s="66">
        <f t="shared" si="4"/>
        <v>5</v>
      </c>
      <c r="B244" s="66">
        <f t="shared" si="4"/>
        <v>18</v>
      </c>
      <c r="C244" s="66" t="s">
        <v>322</v>
      </c>
      <c r="D244" s="66" t="s">
        <v>133</v>
      </c>
      <c r="E244" s="83">
        <f>'Sub Cases Monthly'!R11</f>
        <v>0</v>
      </c>
      <c r="G244" s="66">
        <v>2</v>
      </c>
      <c r="H244" s="80"/>
    </row>
    <row r="245" spans="1:20" x14ac:dyDescent="0.25">
      <c r="A245" s="66">
        <f t="shared" si="4"/>
        <v>5</v>
      </c>
      <c r="B245" s="66">
        <f t="shared" si="4"/>
        <v>18</v>
      </c>
      <c r="C245" s="66" t="s">
        <v>322</v>
      </c>
      <c r="D245" s="66" t="s">
        <v>134</v>
      </c>
      <c r="E245" s="83">
        <f>'Sub Cases Monthly'!R22</f>
        <v>0</v>
      </c>
      <c r="G245" s="66">
        <v>2</v>
      </c>
      <c r="H245" s="80"/>
    </row>
    <row r="246" spans="1:20" x14ac:dyDescent="0.25">
      <c r="A246" s="66">
        <f t="shared" ref="A246:B255" si="25">A$21</f>
        <v>5</v>
      </c>
      <c r="B246" s="66">
        <f t="shared" si="25"/>
        <v>18</v>
      </c>
      <c r="C246" s="66" t="s">
        <v>322</v>
      </c>
      <c r="D246" s="66" t="s">
        <v>141</v>
      </c>
      <c r="E246" s="83">
        <f>'Sub Cases Monthly'!R31</f>
        <v>0</v>
      </c>
      <c r="G246" s="66">
        <v>2</v>
      </c>
      <c r="H246" s="80"/>
    </row>
    <row r="247" spans="1:20" x14ac:dyDescent="0.25">
      <c r="A247" s="66">
        <f t="shared" si="25"/>
        <v>5</v>
      </c>
      <c r="B247" s="66">
        <f t="shared" si="25"/>
        <v>18</v>
      </c>
      <c r="C247" s="66" t="s">
        <v>322</v>
      </c>
      <c r="D247" s="66" t="s">
        <v>138</v>
      </c>
      <c r="E247" s="83">
        <f>'Sub Cases Monthly'!R38</f>
        <v>0</v>
      </c>
      <c r="G247" s="66">
        <v>2</v>
      </c>
      <c r="H247" s="80"/>
    </row>
    <row r="248" spans="1:20" x14ac:dyDescent="0.25">
      <c r="A248" s="66">
        <f t="shared" si="25"/>
        <v>5</v>
      </c>
      <c r="B248" s="66">
        <f t="shared" si="25"/>
        <v>18</v>
      </c>
      <c r="C248" s="66" t="s">
        <v>322</v>
      </c>
      <c r="D248" s="66" t="s">
        <v>135</v>
      </c>
      <c r="E248" s="83">
        <f>'Sub Cases Monthly'!R45</f>
        <v>0</v>
      </c>
      <c r="G248" s="66">
        <v>2</v>
      </c>
      <c r="H248" s="80"/>
    </row>
    <row r="249" spans="1:20" x14ac:dyDescent="0.25">
      <c r="A249" s="66">
        <f t="shared" si="25"/>
        <v>5</v>
      </c>
      <c r="B249" s="66">
        <f t="shared" si="25"/>
        <v>18</v>
      </c>
      <c r="C249" s="66" t="s">
        <v>322</v>
      </c>
      <c r="D249" s="66" t="s">
        <v>136</v>
      </c>
      <c r="E249" s="83">
        <f>'Sub Cases Monthly'!R70</f>
        <v>0</v>
      </c>
      <c r="G249" s="66">
        <v>2</v>
      </c>
    </row>
    <row r="250" spans="1:20" x14ac:dyDescent="0.25">
      <c r="A250" s="66">
        <f t="shared" si="25"/>
        <v>5</v>
      </c>
      <c r="B250" s="66">
        <f t="shared" si="25"/>
        <v>18</v>
      </c>
      <c r="C250" s="66" t="s">
        <v>322</v>
      </c>
      <c r="D250" s="66" t="s">
        <v>137</v>
      </c>
      <c r="E250" s="83">
        <f>'Sub Cases Monthly'!R83</f>
        <v>0</v>
      </c>
      <c r="G250" s="66">
        <v>2</v>
      </c>
      <c r="H250" s="80"/>
    </row>
    <row r="251" spans="1:20" x14ac:dyDescent="0.25">
      <c r="A251" s="66">
        <f t="shared" si="25"/>
        <v>5</v>
      </c>
      <c r="B251" s="66">
        <f t="shared" si="25"/>
        <v>18</v>
      </c>
      <c r="C251" s="66" t="s">
        <v>322</v>
      </c>
      <c r="D251" s="66" t="s">
        <v>94</v>
      </c>
      <c r="E251" s="83">
        <f>'Sub Cases Monthly'!R104</f>
        <v>0</v>
      </c>
      <c r="G251" s="66">
        <v>2</v>
      </c>
    </row>
    <row r="252" spans="1:20" x14ac:dyDescent="0.25">
      <c r="A252" s="66">
        <f t="shared" si="25"/>
        <v>5</v>
      </c>
      <c r="B252" s="66">
        <f t="shared" si="25"/>
        <v>18</v>
      </c>
      <c r="C252" s="66" t="s">
        <v>322</v>
      </c>
      <c r="D252" s="66" t="s">
        <v>140</v>
      </c>
      <c r="E252" s="83">
        <f>'Sub Cases Monthly'!R119</f>
        <v>0</v>
      </c>
      <c r="G252" s="66">
        <v>2</v>
      </c>
    </row>
    <row r="253" spans="1:20" x14ac:dyDescent="0.25">
      <c r="A253" s="66">
        <f t="shared" si="25"/>
        <v>5</v>
      </c>
      <c r="B253" s="66">
        <f t="shared" si="25"/>
        <v>18</v>
      </c>
      <c r="C253" s="66" t="s">
        <v>322</v>
      </c>
      <c r="D253" s="66" t="s">
        <v>139</v>
      </c>
      <c r="E253" s="83">
        <f>'Sub Cases Monthly'!R131</f>
        <v>0</v>
      </c>
      <c r="G253" s="66">
        <v>2</v>
      </c>
    </row>
    <row r="254" spans="1:20" ht="40.5" x14ac:dyDescent="0.25">
      <c r="A254" s="65" t="s">
        <v>97</v>
      </c>
      <c r="B254" s="65" t="s">
        <v>119</v>
      </c>
      <c r="C254" s="65" t="s">
        <v>303</v>
      </c>
      <c r="D254" s="65" t="s">
        <v>304</v>
      </c>
      <c r="E254" s="65" t="s">
        <v>323</v>
      </c>
      <c r="F254" s="65" t="s">
        <v>324</v>
      </c>
      <c r="G254" s="65" t="s">
        <v>120</v>
      </c>
      <c r="H254" s="65" t="s">
        <v>121</v>
      </c>
      <c r="I254" s="65" t="s">
        <v>122</v>
      </c>
      <c r="J254" s="65" t="s">
        <v>123</v>
      </c>
      <c r="K254" s="65" t="s">
        <v>124</v>
      </c>
      <c r="L254" s="65" t="s">
        <v>125</v>
      </c>
      <c r="M254" s="65" t="s">
        <v>126</v>
      </c>
      <c r="N254" s="65" t="s">
        <v>127</v>
      </c>
      <c r="O254" s="65" t="s">
        <v>128</v>
      </c>
      <c r="P254" s="65" t="s">
        <v>129</v>
      </c>
      <c r="Q254" s="65" t="s">
        <v>130</v>
      </c>
      <c r="R254" s="65" t="s">
        <v>131</v>
      </c>
      <c r="S254" s="65" t="s">
        <v>307</v>
      </c>
      <c r="T254" s="65" t="s">
        <v>132</v>
      </c>
    </row>
    <row r="255" spans="1:20" x14ac:dyDescent="0.25">
      <c r="A255" s="66">
        <f t="shared" si="25"/>
        <v>5</v>
      </c>
      <c r="B255" s="66">
        <f t="shared" si="25"/>
        <v>18</v>
      </c>
      <c r="C255" s="66" t="s">
        <v>297</v>
      </c>
      <c r="D255" s="66" t="s">
        <v>325</v>
      </c>
      <c r="E255" s="66" t="s">
        <v>326</v>
      </c>
      <c r="F255" s="66" t="s">
        <v>309</v>
      </c>
      <c r="G255" s="82">
        <f>'Outputs Monthly'!O7</f>
        <v>443473</v>
      </c>
      <c r="S255" s="66">
        <v>1</v>
      </c>
      <c r="T255" s="66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E77" sqref="E77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97</v>
      </c>
      <c r="B2" s="3" t="s">
        <v>98</v>
      </c>
      <c r="C2" s="3" t="s">
        <v>99</v>
      </c>
      <c r="D2" s="3" t="s">
        <v>100</v>
      </c>
      <c r="E2" s="3" t="s">
        <v>101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14</v>
      </c>
      <c r="B15" s="2">
        <v>1</v>
      </c>
      <c r="C15" s="2" t="s">
        <v>20</v>
      </c>
      <c r="D15" s="2" t="s">
        <v>20</v>
      </c>
      <c r="E15" s="2" t="s">
        <v>330</v>
      </c>
    </row>
    <row r="16" spans="1:5" ht="13.5" x14ac:dyDescent="0.25">
      <c r="A16" s="2">
        <v>15</v>
      </c>
      <c r="B16" s="2">
        <v>1</v>
      </c>
      <c r="C16" s="2" t="s">
        <v>21</v>
      </c>
      <c r="D16" s="2" t="s">
        <v>21</v>
      </c>
      <c r="E16" s="2" t="s">
        <v>21</v>
      </c>
    </row>
    <row r="17" spans="1:5" ht="13.5" x14ac:dyDescent="0.25">
      <c r="A17" s="2">
        <v>16</v>
      </c>
      <c r="B17" s="2">
        <v>1</v>
      </c>
      <c r="C17" s="2" t="s">
        <v>22</v>
      </c>
      <c r="D17" s="2" t="s">
        <v>22</v>
      </c>
      <c r="E17" s="2" t="s">
        <v>22</v>
      </c>
    </row>
    <row r="18" spans="1:5" ht="13.5" x14ac:dyDescent="0.25">
      <c r="A18" s="2">
        <v>17</v>
      </c>
      <c r="B18" s="2">
        <v>1</v>
      </c>
      <c r="C18" s="2" t="s">
        <v>23</v>
      </c>
      <c r="D18" s="2" t="s">
        <v>23</v>
      </c>
      <c r="E18" s="2" t="s">
        <v>23</v>
      </c>
    </row>
    <row r="19" spans="1:5" ht="13.5" x14ac:dyDescent="0.25">
      <c r="A19" s="2">
        <v>18</v>
      </c>
      <c r="B19" s="2">
        <v>1</v>
      </c>
      <c r="C19" s="2" t="s">
        <v>24</v>
      </c>
      <c r="D19" s="2" t="s">
        <v>24</v>
      </c>
      <c r="E19" s="2" t="s">
        <v>24</v>
      </c>
    </row>
    <row r="20" spans="1:5" ht="13.5" x14ac:dyDescent="0.25">
      <c r="A20" s="2">
        <v>19</v>
      </c>
      <c r="B20" s="2">
        <v>1</v>
      </c>
      <c r="C20" s="2" t="s">
        <v>25</v>
      </c>
      <c r="D20" s="2" t="s">
        <v>25</v>
      </c>
      <c r="E20" s="2" t="s">
        <v>25</v>
      </c>
    </row>
    <row r="21" spans="1:5" ht="13.5" x14ac:dyDescent="0.25">
      <c r="A21" s="2">
        <v>20</v>
      </c>
      <c r="B21" s="2">
        <v>1</v>
      </c>
      <c r="C21" s="2" t="s">
        <v>26</v>
      </c>
      <c r="D21" s="2" t="s">
        <v>26</v>
      </c>
      <c r="E21" s="2" t="s">
        <v>26</v>
      </c>
    </row>
    <row r="22" spans="1:5" ht="13.5" x14ac:dyDescent="0.25">
      <c r="A22" s="2">
        <v>21</v>
      </c>
      <c r="B22" s="2">
        <v>1</v>
      </c>
      <c r="C22" s="2" t="s">
        <v>27</v>
      </c>
      <c r="D22" s="2" t="s">
        <v>27</v>
      </c>
      <c r="E22" s="2" t="s">
        <v>27</v>
      </c>
    </row>
    <row r="23" spans="1:5" ht="13.5" x14ac:dyDescent="0.25">
      <c r="A23" s="2">
        <v>22</v>
      </c>
      <c r="B23" s="2">
        <v>1</v>
      </c>
      <c r="C23" s="2" t="s">
        <v>28</v>
      </c>
      <c r="D23" s="2" t="s">
        <v>28</v>
      </c>
      <c r="E23" s="2" t="s">
        <v>28</v>
      </c>
    </row>
    <row r="24" spans="1:5" ht="13.5" x14ac:dyDescent="0.25">
      <c r="A24" s="2">
        <v>23</v>
      </c>
      <c r="B24" s="2">
        <v>1</v>
      </c>
      <c r="C24" s="2" t="s">
        <v>29</v>
      </c>
      <c r="D24" s="2" t="s">
        <v>29</v>
      </c>
      <c r="E24" s="2" t="s">
        <v>29</v>
      </c>
    </row>
    <row r="25" spans="1:5" ht="13.5" x14ac:dyDescent="0.25">
      <c r="A25" s="2">
        <v>24</v>
      </c>
      <c r="B25" s="2">
        <v>1</v>
      </c>
      <c r="C25" s="2" t="s">
        <v>30</v>
      </c>
      <c r="D25" s="2" t="s">
        <v>30</v>
      </c>
      <c r="E25" s="2" t="s">
        <v>30</v>
      </c>
    </row>
    <row r="26" spans="1:5" ht="13.5" x14ac:dyDescent="0.25">
      <c r="A26" s="2">
        <v>25</v>
      </c>
      <c r="B26" s="2">
        <v>1</v>
      </c>
      <c r="C26" s="2" t="s">
        <v>31</v>
      </c>
      <c r="D26" s="2" t="s">
        <v>31</v>
      </c>
      <c r="E26" s="2" t="s">
        <v>31</v>
      </c>
    </row>
    <row r="27" spans="1:5" ht="13.5" x14ac:dyDescent="0.25">
      <c r="A27" s="2">
        <v>26</v>
      </c>
      <c r="B27" s="2">
        <v>1</v>
      </c>
      <c r="C27" s="2" t="s">
        <v>32</v>
      </c>
      <c r="D27" s="2" t="s">
        <v>32</v>
      </c>
      <c r="E27" s="2" t="s">
        <v>32</v>
      </c>
    </row>
    <row r="28" spans="1:5" ht="13.5" x14ac:dyDescent="0.25">
      <c r="A28" s="2">
        <v>27</v>
      </c>
      <c r="B28" s="2">
        <v>1</v>
      </c>
      <c r="C28" s="2" t="s">
        <v>33</v>
      </c>
      <c r="D28" s="2" t="s">
        <v>33</v>
      </c>
      <c r="E28" s="2" t="s">
        <v>33</v>
      </c>
    </row>
    <row r="29" spans="1:5" ht="13.5" x14ac:dyDescent="0.25">
      <c r="A29" s="2">
        <v>28</v>
      </c>
      <c r="B29" s="2">
        <v>1</v>
      </c>
      <c r="C29" s="2" t="s">
        <v>34</v>
      </c>
      <c r="D29" s="2" t="s">
        <v>34</v>
      </c>
      <c r="E29" s="2" t="s">
        <v>34</v>
      </c>
    </row>
    <row r="30" spans="1:5" ht="13.5" x14ac:dyDescent="0.25">
      <c r="A30" s="2">
        <v>29</v>
      </c>
      <c r="B30" s="2">
        <v>1</v>
      </c>
      <c r="C30" s="2" t="s">
        <v>35</v>
      </c>
      <c r="D30" s="2" t="s">
        <v>35</v>
      </c>
      <c r="E30" s="2" t="s">
        <v>35</v>
      </c>
    </row>
    <row r="31" spans="1:5" ht="13.5" x14ac:dyDescent="0.25">
      <c r="A31" s="2">
        <v>30</v>
      </c>
      <c r="B31" s="2">
        <v>1</v>
      </c>
      <c r="C31" s="2" t="s">
        <v>36</v>
      </c>
      <c r="D31" s="2" t="s">
        <v>36</v>
      </c>
      <c r="E31" s="2" t="s">
        <v>36</v>
      </c>
    </row>
    <row r="32" spans="1:5" ht="13.5" x14ac:dyDescent="0.25">
      <c r="A32" s="2">
        <v>31</v>
      </c>
      <c r="B32" s="2">
        <v>1</v>
      </c>
      <c r="C32" s="2" t="s">
        <v>37</v>
      </c>
      <c r="D32" s="2" t="s">
        <v>37</v>
      </c>
      <c r="E32" s="2" t="s">
        <v>37</v>
      </c>
    </row>
    <row r="33" spans="1:5" ht="13.5" x14ac:dyDescent="0.25">
      <c r="A33" s="2">
        <v>32</v>
      </c>
      <c r="B33" s="2">
        <v>1</v>
      </c>
      <c r="C33" s="2" t="s">
        <v>38</v>
      </c>
      <c r="D33" s="2" t="s">
        <v>38</v>
      </c>
      <c r="E33" s="2" t="s">
        <v>38</v>
      </c>
    </row>
    <row r="34" spans="1:5" ht="13.5" x14ac:dyDescent="0.25">
      <c r="A34" s="2">
        <v>33</v>
      </c>
      <c r="B34" s="2">
        <v>1</v>
      </c>
      <c r="C34" s="2" t="s">
        <v>39</v>
      </c>
      <c r="D34" s="2" t="s">
        <v>39</v>
      </c>
      <c r="E34" s="2" t="s">
        <v>39</v>
      </c>
    </row>
    <row r="35" spans="1:5" ht="13.5" x14ac:dyDescent="0.25">
      <c r="A35" s="2">
        <v>34</v>
      </c>
      <c r="B35" s="2">
        <v>1</v>
      </c>
      <c r="C35" s="2" t="s">
        <v>40</v>
      </c>
      <c r="D35" s="2" t="s">
        <v>40</v>
      </c>
      <c r="E35" s="2" t="s">
        <v>40</v>
      </c>
    </row>
    <row r="36" spans="1:5" ht="13.5" x14ac:dyDescent="0.25">
      <c r="A36" s="2">
        <v>35</v>
      </c>
      <c r="B36" s="2">
        <v>1</v>
      </c>
      <c r="C36" s="2" t="s">
        <v>41</v>
      </c>
      <c r="D36" s="2" t="s">
        <v>41</v>
      </c>
      <c r="E36" s="2" t="s">
        <v>41</v>
      </c>
    </row>
    <row r="37" spans="1:5" ht="13.5" x14ac:dyDescent="0.25">
      <c r="A37" s="2">
        <v>36</v>
      </c>
      <c r="B37" s="2">
        <v>1</v>
      </c>
      <c r="C37" s="2" t="s">
        <v>42</v>
      </c>
      <c r="D37" s="2" t="s">
        <v>42</v>
      </c>
      <c r="E37" s="2" t="s">
        <v>42</v>
      </c>
    </row>
    <row r="38" spans="1:5" ht="13.5" x14ac:dyDescent="0.25">
      <c r="A38" s="2">
        <v>37</v>
      </c>
      <c r="B38" s="2">
        <v>1</v>
      </c>
      <c r="C38" s="2" t="s">
        <v>43</v>
      </c>
      <c r="D38" s="2" t="s">
        <v>43</v>
      </c>
      <c r="E38" s="2" t="s">
        <v>43</v>
      </c>
    </row>
    <row r="39" spans="1:5" ht="13.5" x14ac:dyDescent="0.25">
      <c r="A39" s="2">
        <v>38</v>
      </c>
      <c r="B39" s="2">
        <v>1</v>
      </c>
      <c r="C39" s="2" t="s">
        <v>44</v>
      </c>
      <c r="D39" s="2" t="s">
        <v>44</v>
      </c>
      <c r="E39" s="2" t="s">
        <v>44</v>
      </c>
    </row>
    <row r="40" spans="1:5" ht="13.5" x14ac:dyDescent="0.25">
      <c r="A40" s="2">
        <v>39</v>
      </c>
      <c r="B40" s="2">
        <v>1</v>
      </c>
      <c r="C40" s="2" t="s">
        <v>45</v>
      </c>
      <c r="D40" s="2" t="s">
        <v>45</v>
      </c>
      <c r="E40" s="2" t="s">
        <v>45</v>
      </c>
    </row>
    <row r="41" spans="1:5" ht="13.5" x14ac:dyDescent="0.25">
      <c r="A41" s="2">
        <v>40</v>
      </c>
      <c r="B41" s="2">
        <v>1</v>
      </c>
      <c r="C41" s="2" t="s">
        <v>46</v>
      </c>
      <c r="D41" s="2" t="s">
        <v>46</v>
      </c>
      <c r="E41" s="2" t="s">
        <v>46</v>
      </c>
    </row>
    <row r="42" spans="1:5" ht="13.5" x14ac:dyDescent="0.25">
      <c r="A42" s="2">
        <v>41</v>
      </c>
      <c r="B42" s="2">
        <v>1</v>
      </c>
      <c r="C42" s="2" t="s">
        <v>47</v>
      </c>
      <c r="D42" s="2" t="s">
        <v>47</v>
      </c>
      <c r="E42" s="2" t="s">
        <v>47</v>
      </c>
    </row>
    <row r="43" spans="1:5" ht="13.5" x14ac:dyDescent="0.25">
      <c r="A43" s="2">
        <v>42</v>
      </c>
      <c r="B43" s="2">
        <v>1</v>
      </c>
      <c r="C43" s="2" t="s">
        <v>48</v>
      </c>
      <c r="D43" s="2" t="s">
        <v>48</v>
      </c>
      <c r="E43" s="2" t="s">
        <v>48</v>
      </c>
    </row>
    <row r="44" spans="1:5" ht="13.5" x14ac:dyDescent="0.25">
      <c r="A44" s="2">
        <v>43</v>
      </c>
      <c r="B44" s="2">
        <v>1</v>
      </c>
      <c r="C44" s="2" t="s">
        <v>49</v>
      </c>
      <c r="D44" s="2" t="s">
        <v>49</v>
      </c>
      <c r="E44" s="2" t="s">
        <v>49</v>
      </c>
    </row>
    <row r="45" spans="1:5" ht="13.5" x14ac:dyDescent="0.25">
      <c r="A45" s="2">
        <v>13</v>
      </c>
      <c r="B45" s="2">
        <v>1</v>
      </c>
      <c r="C45" s="2" t="s">
        <v>19</v>
      </c>
      <c r="D45" s="2" t="s">
        <v>102</v>
      </c>
      <c r="E45" s="2" t="s">
        <v>102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58</v>
      </c>
      <c r="B57" s="2">
        <v>1</v>
      </c>
      <c r="C57" s="2" t="s">
        <v>64</v>
      </c>
      <c r="D57" s="2" t="s">
        <v>103</v>
      </c>
      <c r="E57" s="2" t="s">
        <v>104</v>
      </c>
    </row>
    <row r="58" spans="1:5" ht="13.5" x14ac:dyDescent="0.25">
      <c r="A58" s="2">
        <v>59</v>
      </c>
      <c r="B58" s="2">
        <v>1</v>
      </c>
      <c r="C58" s="2" t="s">
        <v>65</v>
      </c>
      <c r="D58" s="2" t="s">
        <v>105</v>
      </c>
      <c r="E58" s="2" t="s">
        <v>106</v>
      </c>
    </row>
    <row r="59" spans="1:5" ht="13.5" x14ac:dyDescent="0.25">
      <c r="A59" s="2">
        <v>55</v>
      </c>
      <c r="B59" s="2">
        <v>1</v>
      </c>
      <c r="C59" s="2" t="s">
        <v>61</v>
      </c>
      <c r="D59" s="2" t="s">
        <v>61</v>
      </c>
      <c r="E59" s="2" t="s">
        <v>61</v>
      </c>
    </row>
    <row r="60" spans="1:5" ht="13.5" x14ac:dyDescent="0.25">
      <c r="A60" s="2">
        <v>56</v>
      </c>
      <c r="B60" s="2">
        <v>1</v>
      </c>
      <c r="C60" s="2" t="s">
        <v>62</v>
      </c>
      <c r="D60" s="2" t="s">
        <v>62</v>
      </c>
      <c r="E60" s="2" t="s">
        <v>62</v>
      </c>
    </row>
    <row r="61" spans="1:5" ht="13.5" x14ac:dyDescent="0.25">
      <c r="A61" s="2">
        <v>57</v>
      </c>
      <c r="B61" s="2">
        <v>1</v>
      </c>
      <c r="C61" s="2" t="s">
        <v>63</v>
      </c>
      <c r="D61" s="2" t="s">
        <v>63</v>
      </c>
      <c r="E61" s="2" t="s">
        <v>63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107</v>
      </c>
      <c r="B71" s="4" t="s">
        <v>108</v>
      </c>
      <c r="C71" s="4" t="s">
        <v>151</v>
      </c>
      <c r="D71" s="4" t="s">
        <v>256</v>
      </c>
      <c r="E71" s="4" t="s">
        <v>332</v>
      </c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258</v>
      </c>
      <c r="E72" t="s">
        <v>333</v>
      </c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260</v>
      </c>
      <c r="E73" t="s">
        <v>334</v>
      </c>
    </row>
    <row r="74" spans="1:5" ht="13.5" x14ac:dyDescent="0.25">
      <c r="A74" s="2">
        <v>3</v>
      </c>
      <c r="B74" s="2" t="s">
        <v>79</v>
      </c>
      <c r="C74" s="2"/>
      <c r="D74" s="2" t="s">
        <v>261</v>
      </c>
      <c r="E74" t="s">
        <v>335</v>
      </c>
    </row>
    <row r="75" spans="1:5" ht="13.5" x14ac:dyDescent="0.25">
      <c r="A75" s="2">
        <v>4</v>
      </c>
      <c r="B75" s="2" t="s">
        <v>80</v>
      </c>
      <c r="C75" s="2"/>
      <c r="D75" s="2" t="s">
        <v>262</v>
      </c>
      <c r="E75" t="s">
        <v>336</v>
      </c>
    </row>
    <row r="76" spans="1:5" ht="13.5" x14ac:dyDescent="0.25">
      <c r="A76" s="2">
        <v>5</v>
      </c>
      <c r="B76" s="2" t="s">
        <v>81</v>
      </c>
      <c r="C76" s="2"/>
      <c r="D76" s="2" t="s">
        <v>263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2019-07-19T15:38:37Z</cp:lastPrinted>
  <dcterms:created xsi:type="dcterms:W3CDTF">1996-10-14T23:33:28Z</dcterms:created>
  <dcterms:modified xsi:type="dcterms:W3CDTF">2019-07-31T11:50:10Z</dcterms:modified>
</cp:coreProperties>
</file>