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5200" windowHeight="1125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N28" i="44" l="1"/>
  <c r="I25" i="51" l="1"/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11" i="49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9" i="51"/>
  <c r="J164" i="52" s="1"/>
  <c r="J225" i="52" s="1"/>
  <c r="J23" i="51"/>
  <c r="J25" i="51" s="1"/>
  <c r="J166" i="52" s="1"/>
  <c r="J227" i="52" s="1"/>
  <c r="J28" i="5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166" i="52"/>
  <c r="I227" i="52" s="1"/>
  <c r="I28" i="51"/>
  <c r="I167" i="52" s="1"/>
  <c r="I228" i="52" s="1"/>
  <c r="I31" i="5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<sst xmlns="http://schemas.openxmlformats.org/spreadsheetml/2006/main" count="1578" uniqueCount="346">
  <si>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</si>
  <si>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</si>
  <si>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</si>
  <si>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</si>
  <si>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</si>
  <si>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</si>
  <si>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</si>
  <si>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</si>
  <si>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</si>
  <si>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</si>
  <si>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</si>
  <si>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</si>
  <si>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</si>
  <si>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</si>
  <si>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</si>
  <si>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</si>
  <si>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</si>
  <si>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</si>
  <si>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</si>
  <si>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</si>
  <si>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</si>
  <si>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</si>
  <si>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</si>
  <si>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</si>
  <si>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</si>
  <si>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</si>
  <si>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</si>
  <si>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</si>
  <si>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</si>
  <si>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</si>
  <si>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</si>
  <si>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</si>
  <si>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</si>
  <si>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</si>
  <si>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</si>
  <si>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</si>
  <si>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</si>
  <si>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</si>
  <si>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</si>
  <si>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</si>
  <si>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</si>
  <si>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</si>
  <si>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</si>
  <si>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</si>
  <si>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</si>
  <si>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</si>
  <si>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</si>
  <si>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</si>
  <si>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</si>
  <si>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</si>
  <si>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</si>
  <si>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</si>
  <si>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</si>
  <si>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</si>
  <si>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</si>
  <si>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</si>
  <si>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</si>
  <si>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</si>
  <si>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</si>
  <si>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</si>
  <si>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</si>
  <si>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</si>
  <si>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</si>
  <si>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</si>
  <si>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</si>
  <si>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</si>
  <si>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</si>
  <si>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</si>
  <si>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</si>
  <si>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</si>
  <si>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</si>
  <si>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</si>
  <si>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</si>
  <si>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</si>
  <si>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</si>
  <si>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</si>
  <si>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</si>
  <si>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</si>
  <si>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</si>
  <si>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</si>
  <si>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</si>
  <si>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</si>
  <si>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</si>
  <si>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</si>
  <si>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</si>
  <si>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</si>
  <si>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</si>
  <si>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</si>
  <si>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</si>
  <si>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</si>
  <si>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</si>
  <si>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</si>
  <si>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</si>
  <si>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</si>
  <si>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</si>
  <si>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</si>
  <si>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</si>
  <si>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</si>
  <si>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</si>
  <si>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</si>
  <si>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</si>
  <si>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</si>
  <si>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</si>
  <si>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</si>
  <si>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</si>
  <si>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</si>
  <si>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</si>
  <si>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</si>
  <si>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</si>
  <si>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</si>
  <si>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</si>
  <si>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</si>
  <si>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</si>
  <si>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</si>
  <si>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</si>
  <si>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</si>
  <si>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</si>
  <si>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</si>
  <si>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</si>
  <si>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</si>
  <si>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</si>
  <si>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</si>
  <si>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</si>
  <si>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</si>
  <si>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</si>
  <si>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</si>
  <si>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</si>
  <si>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</si>
  <si>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</si>
  <si>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</si>
  <si>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</si>
  <si>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</si>
  <si>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</si>
  <si>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</si>
  <si>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</si>
  <si>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</si>
  <si>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</si>
  <si>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</si>
  <si>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</si>
  <si>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</si>
  <si>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</si>
  <si>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</si>
  <si>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</si>
  <si>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</si>
  <si>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</si>
  <si>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</si>
  <si>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</si>
  <si>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</si>
  <si>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</si>
  <si>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</si>
  <si>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</si>
  <si>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</si>
  <si>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</si>
  <si>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</si>
  <si>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</si>
  <si>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</si>
  <si>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</si>
  <si>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</si>
  <si>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</si>
  <si>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</si>
  <si>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</si>
  <si>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</si>
  <si>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</si>
  <si>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</si>
  <si>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</si>
  <si>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</si>
  <si>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</si>
  <si>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</si>
  <si>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</si>
  <si>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</si>
  <si>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</si>
  <si>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</si>
  <si>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</si>
  <si>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</si>
  <si>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</si>
  <si>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</si>
  <si>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</si>
  <si>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</si>
  <si>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</si>
  <si>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</si>
  <si>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</si>
  <si>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</si>
  <si>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</si>
  <si>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</si>
  <si>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</si>
  <si>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</si>
  <si>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</si>
  <si>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</si>
  <si>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</si>
  <si>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</si>
  <si>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</si>
  <si>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</si>
  <si>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</si>
  <si>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</si>
  <si>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</si>
  <si>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</si>
  <si>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</si>
  <si>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</si>
  <si>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</si>
  <si>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</si>
  <si>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</si>
  <si>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</si>
  <si>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</si>
  <si>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</si>
  <si>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</si>
  <si>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</si>
  <si>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</si>
  <si>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</si>
  <si>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</si>
  <si>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</si>
  <si>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</si>
  <si>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</si>
  <si>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</si>
  <si>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</si>
  <si>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</si>
  <si>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</si>
  <si>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</si>
  <si>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</si>
  <si>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</si>
  <si>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</si>
  <si>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</si>
  <si>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</si>
  <si>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</si>
  <si>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</si>
  <si>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</si>
  <si>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</si>
  <si>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</si>
  <si>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</si>
  <si>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</si>
  <si>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</si>
  <si>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</si>
  <si>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</si>
  <si>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</si>
  <si>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</si>
  <si>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</si>
  <si>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</si>
  <si>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</si>
  <si>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</si>
  <si>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</si>
  <si>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</si>
  <si>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</si>
  <si>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</si>
  <si>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</si>
  <si>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</si>
  <si>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</si>
  <si>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</si>
  <si>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</si>
  <si>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</si>
  <si>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</si>
  <si>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</si>
  <si>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</si>
  <si>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</si>
  <si>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</si>
  <si>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</si>
  <si>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</si>
  <si>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</si>
  <si>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</si>
  <si>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</si>
  <si>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</si>
  <si>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</si>
  <si>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</si>
  <si>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</si>
  <si>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</si>
  <si>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</si>
  <si>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</si>
  <si>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</si>
  <si>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</si>
  <si>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</si>
  <si>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</si>
  <si>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</si>
  <si>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</si>
  <si>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</si>
  <si>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</si>
  <si>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</si>
  <si>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</si>
  <si>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</si>
  <si>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</si>
  <si>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</si>
  <si>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</si>
  <si>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</si>
  <si>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</si>
  <si>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</si>
  <si>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</si>
  <si>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</si>
  <si>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</si>
  <si>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</si>
  <si>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</si>
  <si>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</si>
  <si>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</si>
  <si>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</si>
  <si>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</si>
  <si>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</si>
  <si>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</si>
  <si>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</si>
  <si>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</si>
  <si>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</si>
  <si>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</si>
  <si>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</si>
  <si>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</si>
  <si>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</si>
  <si>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</si>
  <si>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</si>
  <si>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</si>
  <si>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</si>
  <si>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</si>
  <si>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</si>
  <si>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</si>
  <si>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</si>
  <si>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</si>
  <si>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</si>
  <si>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</si>
  <si>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</si>
  <si>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</si>
  <si>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</si>
  <si>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</si>
  <si>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</si>
  <si>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</si>
  <si>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</si>
  <si>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</si>
  <si>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</si>
  <si>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</si>
  <si>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</si>
  <si>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</si>
  <si>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</si>
  <si>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</si>
  <si>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</si>
  <si>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</si>
  <si>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</si>
  <si>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</si>
  <si>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</si>
  <si>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</si>
  <si>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</si>
  <si>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</si>
  <si>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</si>
  <si>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</si>
  <si>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</si>
  <si>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</si>
  <si>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</si>
  <si>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</si>
  <si>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</si>
  <si>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</si>
  <si>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</si>
  <si>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</si>
  <si>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</si>
  <si>
    <t xml:space="preserve">Furloughs &amp; Staffing Issues </t>
  </si>
  <si>
    <t>Staffing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</si>
</sst>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opLeftCell="A120" zoomScaleNormal="100" zoomScaleSheetLayoutView="100" zoomScalePageLayoutView="75" workbookViewId="0">
      <selection activeCell="P132" sqref="P13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179" t="s">
        <v>11</v>
      </c>
      <c r="E4" s="179"/>
      <c r="F4" s="8"/>
      <c r="G4" s="23" t="s">
        <v>245</v>
      </c>
      <c r="H4" s="179" t="s">
        <v>75</v>
      </c>
      <c r="I4" s="179"/>
      <c r="K4" s="23" t="s">
        <v>4</v>
      </c>
      <c r="L4" s="31">
        <v>2</v>
      </c>
      <c r="N4"/>
      <c r="O4"/>
      <c r="Q4" s="209" t="s">
        <v>339</v>
      </c>
      <c r="R4" s="209"/>
    </row>
    <row r="5" spans="1:18" ht="24" customHeight="1" x14ac:dyDescent="0.3">
      <c r="A5" s="7"/>
      <c r="C5" s="23" t="s">
        <v>74</v>
      </c>
      <c r="D5" s="180" t="s">
        <v>340</v>
      </c>
      <c r="E5" s="180"/>
      <c r="F5" s="8"/>
      <c r="N5" s="9"/>
      <c r="Q5" s="209"/>
      <c r="R5" s="209"/>
    </row>
    <row r="6" spans="1:18" ht="24" customHeight="1" x14ac:dyDescent="0.3">
      <c r="A6" s="7"/>
      <c r="C6" s="23" t="s">
        <v>85</v>
      </c>
      <c r="D6" s="193" t="s">
        <v>341</v>
      </c>
      <c r="E6" s="179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200" t="s">
        <v>158</v>
      </c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2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90" t="s">
        <v>159</v>
      </c>
      <c r="C11" s="191"/>
      <c r="D11" s="192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>
        <v>0</v>
      </c>
      <c r="N11" s="102">
        <v>0</v>
      </c>
      <c r="O11" s="102">
        <v>1</v>
      </c>
      <c r="P11" s="103">
        <v>1</v>
      </c>
      <c r="Q11" s="135">
        <f>SUM(E11:P11)</f>
        <v>10</v>
      </c>
      <c r="R11" s="210"/>
    </row>
    <row r="12" spans="1:18" ht="20.100000000000001" customHeight="1" x14ac:dyDescent="0.2">
      <c r="B12" s="181" t="s">
        <v>160</v>
      </c>
      <c r="C12" s="182"/>
      <c r="D12" s="183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>
        <v>3</v>
      </c>
      <c r="N12" s="105">
        <v>3</v>
      </c>
      <c r="O12" s="105">
        <v>3</v>
      </c>
      <c r="P12" s="106">
        <v>1</v>
      </c>
      <c r="Q12" s="135">
        <f t="shared" ref="Q12:Q19" si="1">SUM(E12:P12)</f>
        <v>35</v>
      </c>
      <c r="R12" s="207"/>
    </row>
    <row r="13" spans="1:18" ht="20.100000000000001" customHeight="1" x14ac:dyDescent="0.2">
      <c r="B13" s="181" t="s">
        <v>161</v>
      </c>
      <c r="C13" s="182"/>
      <c r="D13" s="183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>
        <v>8</v>
      </c>
      <c r="N13" s="109">
        <v>13</v>
      </c>
      <c r="O13" s="109">
        <v>10</v>
      </c>
      <c r="P13" s="110">
        <v>5</v>
      </c>
      <c r="Q13" s="136">
        <f t="shared" si="1"/>
        <v>87</v>
      </c>
      <c r="R13" s="207"/>
    </row>
    <row r="14" spans="1:18" ht="20.100000000000001" customHeight="1" x14ac:dyDescent="0.2">
      <c r="B14" s="181" t="s">
        <v>162</v>
      </c>
      <c r="C14" s="182"/>
      <c r="D14" s="183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>
        <v>640</v>
      </c>
      <c r="N14" s="105">
        <v>529</v>
      </c>
      <c r="O14" s="105">
        <v>556</v>
      </c>
      <c r="P14" s="106">
        <v>474</v>
      </c>
      <c r="Q14" s="136">
        <f t="shared" si="1"/>
        <v>7191</v>
      </c>
      <c r="R14" s="207"/>
    </row>
    <row r="15" spans="1:18" ht="20.100000000000001" customHeight="1" x14ac:dyDescent="0.2">
      <c r="B15" s="181" t="s">
        <v>163</v>
      </c>
      <c r="C15" s="182"/>
      <c r="D15" s="183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>
        <v>2</v>
      </c>
      <c r="N15" s="109">
        <v>2</v>
      </c>
      <c r="O15" s="109">
        <v>2</v>
      </c>
      <c r="P15" s="110">
        <v>0</v>
      </c>
      <c r="Q15" s="136">
        <f t="shared" si="1"/>
        <v>25</v>
      </c>
      <c r="R15" s="207"/>
    </row>
    <row r="16" spans="1:18" ht="20.100000000000001" customHeight="1" x14ac:dyDescent="0.2">
      <c r="B16" s="181" t="s">
        <v>164</v>
      </c>
      <c r="C16" s="182"/>
      <c r="D16" s="183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>
        <v>32</v>
      </c>
      <c r="N16" s="105">
        <v>32</v>
      </c>
      <c r="O16" s="105">
        <v>36</v>
      </c>
      <c r="P16" s="106">
        <v>23</v>
      </c>
      <c r="Q16" s="136">
        <f t="shared" si="1"/>
        <v>357</v>
      </c>
      <c r="R16" s="207"/>
    </row>
    <row r="17" spans="1:18" ht="20.100000000000001" customHeight="1" x14ac:dyDescent="0.2">
      <c r="B17" s="203" t="s">
        <v>165</v>
      </c>
      <c r="C17" s="204"/>
      <c r="D17" s="205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>
        <v>8</v>
      </c>
      <c r="N17" s="109">
        <v>9</v>
      </c>
      <c r="O17" s="109">
        <v>10</v>
      </c>
      <c r="P17" s="110">
        <v>7</v>
      </c>
      <c r="Q17" s="137">
        <f t="shared" si="1"/>
        <v>159</v>
      </c>
      <c r="R17" s="207"/>
    </row>
    <row r="18" spans="1:18" ht="20.100000000000001" customHeight="1" thickBot="1" x14ac:dyDescent="0.25">
      <c r="B18" s="184" t="s">
        <v>166</v>
      </c>
      <c r="C18" s="185"/>
      <c r="D18" s="186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>
        <v>0</v>
      </c>
      <c r="O18" s="127">
        <v>0</v>
      </c>
      <c r="P18" s="128">
        <v>0</v>
      </c>
      <c r="Q18" s="138">
        <f t="shared" si="1"/>
        <v>0</v>
      </c>
      <c r="R18" s="207"/>
    </row>
    <row r="19" spans="1:18" s="17" customFormat="1" ht="20.100000000000001" customHeight="1" thickTop="1" thickBot="1" x14ac:dyDescent="0.25">
      <c r="B19" s="187" t="s">
        <v>167</v>
      </c>
      <c r="C19" s="188"/>
      <c r="D19" s="189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693</v>
      </c>
      <c r="N19" s="99">
        <f t="shared" si="2"/>
        <v>588</v>
      </c>
      <c r="O19" s="99">
        <f t="shared" si="2"/>
        <v>618</v>
      </c>
      <c r="P19" s="116">
        <f t="shared" si="2"/>
        <v>511</v>
      </c>
      <c r="Q19" s="139">
        <f t="shared" si="1"/>
        <v>7864</v>
      </c>
      <c r="R19" s="208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90" t="s">
        <v>168</v>
      </c>
      <c r="C22" s="191"/>
      <c r="D22" s="192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>
        <v>626</v>
      </c>
      <c r="N22" s="102">
        <v>575</v>
      </c>
      <c r="O22" s="102">
        <v>485</v>
      </c>
      <c r="P22" s="103">
        <v>455</v>
      </c>
      <c r="Q22" s="97">
        <f t="shared" ref="Q22:Q28" si="4">SUM(E22:P22)</f>
        <v>6856</v>
      </c>
      <c r="R22" s="210"/>
    </row>
    <row r="23" spans="1:18" ht="20.100000000000001" customHeight="1" x14ac:dyDescent="0.2">
      <c r="B23" s="181" t="s">
        <v>169</v>
      </c>
      <c r="C23" s="182"/>
      <c r="D23" s="183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>
        <v>15</v>
      </c>
      <c r="N23" s="105">
        <v>13</v>
      </c>
      <c r="O23" s="105">
        <v>16</v>
      </c>
      <c r="P23" s="106">
        <v>18</v>
      </c>
      <c r="Q23" s="107">
        <f t="shared" si="4"/>
        <v>201</v>
      </c>
      <c r="R23" s="207"/>
    </row>
    <row r="24" spans="1:18" ht="20.100000000000001" customHeight="1" x14ac:dyDescent="0.2">
      <c r="B24" s="181" t="s">
        <v>170</v>
      </c>
      <c r="C24" s="182"/>
      <c r="D24" s="183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>
        <v>242</v>
      </c>
      <c r="N24" s="109">
        <v>297</v>
      </c>
      <c r="O24" s="109">
        <v>241</v>
      </c>
      <c r="P24" s="110">
        <v>242</v>
      </c>
      <c r="Q24" s="117">
        <f t="shared" si="4"/>
        <v>3332</v>
      </c>
      <c r="R24" s="207"/>
    </row>
    <row r="25" spans="1:18" ht="20.100000000000001" customHeight="1" x14ac:dyDescent="0.2">
      <c r="B25" s="181" t="s">
        <v>164</v>
      </c>
      <c r="C25" s="182"/>
      <c r="D25" s="183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>
        <v>0</v>
      </c>
      <c r="O25" s="105">
        <v>0</v>
      </c>
      <c r="P25" s="106">
        <v>0</v>
      </c>
      <c r="Q25" s="117">
        <f t="shared" si="4"/>
        <v>0</v>
      </c>
      <c r="R25" s="207"/>
    </row>
    <row r="26" spans="1:18" ht="20.100000000000001" customHeight="1" x14ac:dyDescent="0.2">
      <c r="B26" s="181" t="s">
        <v>165</v>
      </c>
      <c r="C26" s="182"/>
      <c r="D26" s="183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>
        <v>0</v>
      </c>
      <c r="O26" s="109">
        <v>0</v>
      </c>
      <c r="P26" s="110">
        <v>0</v>
      </c>
      <c r="Q26" s="117">
        <f t="shared" si="4"/>
        <v>0</v>
      </c>
      <c r="R26" s="207"/>
    </row>
    <row r="27" spans="1:18" ht="20.100000000000001" customHeight="1" thickBot="1" x14ac:dyDescent="0.25">
      <c r="B27" s="184" t="s">
        <v>166</v>
      </c>
      <c r="C27" s="185"/>
      <c r="D27" s="186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>
        <v>0</v>
      </c>
      <c r="O27" s="127">
        <v>0</v>
      </c>
      <c r="P27" s="128">
        <v>0</v>
      </c>
      <c r="Q27" s="112">
        <f t="shared" si="4"/>
        <v>0</v>
      </c>
      <c r="R27" s="207"/>
    </row>
    <row r="28" spans="1:18" s="17" customFormat="1" ht="20.100000000000001" customHeight="1" thickTop="1" thickBot="1" x14ac:dyDescent="0.25">
      <c r="B28" s="187" t="s">
        <v>171</v>
      </c>
      <c r="C28" s="188"/>
      <c r="D28" s="189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883</v>
      </c>
      <c r="N28" s="99">
        <f t="shared" si="5"/>
        <v>885</v>
      </c>
      <c r="O28" s="99">
        <f t="shared" si="5"/>
        <v>742</v>
      </c>
      <c r="P28" s="116">
        <f t="shared" si="5"/>
        <v>715</v>
      </c>
      <c r="Q28" s="100">
        <f t="shared" si="4"/>
        <v>10389</v>
      </c>
      <c r="R28" s="208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90" t="s">
        <v>172</v>
      </c>
      <c r="C31" s="191"/>
      <c r="D31" s="192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>
        <v>96</v>
      </c>
      <c r="N31" s="102">
        <v>120</v>
      </c>
      <c r="O31" s="102">
        <v>86</v>
      </c>
      <c r="P31" s="103">
        <v>84</v>
      </c>
      <c r="Q31" s="97">
        <f t="shared" ref="Q31:Q35" si="7">SUM(E31:P31)</f>
        <v>1289</v>
      </c>
      <c r="R31" s="210"/>
    </row>
    <row r="32" spans="1:18" ht="20.100000000000001" customHeight="1" x14ac:dyDescent="0.2">
      <c r="B32" s="181" t="s">
        <v>173</v>
      </c>
      <c r="C32" s="182"/>
      <c r="D32" s="183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>
        <v>0</v>
      </c>
      <c r="O32" s="105">
        <v>0</v>
      </c>
      <c r="P32" s="106">
        <v>0</v>
      </c>
      <c r="Q32" s="132">
        <f t="shared" si="7"/>
        <v>19</v>
      </c>
      <c r="R32" s="207"/>
    </row>
    <row r="33" spans="1:18" ht="20.100000000000001" customHeight="1" x14ac:dyDescent="0.2">
      <c r="B33" s="181" t="s">
        <v>174</v>
      </c>
      <c r="C33" s="182"/>
      <c r="D33" s="183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>
        <v>5</v>
      </c>
      <c r="O33" s="109">
        <v>9</v>
      </c>
      <c r="P33" s="110">
        <v>2</v>
      </c>
      <c r="Q33" s="112">
        <f t="shared" si="7"/>
        <v>36</v>
      </c>
      <c r="R33" s="207"/>
    </row>
    <row r="34" spans="1:18" ht="20.100000000000001" customHeight="1" thickBot="1" x14ac:dyDescent="0.25">
      <c r="B34" s="184" t="s">
        <v>166</v>
      </c>
      <c r="C34" s="185"/>
      <c r="D34" s="186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>
        <v>0</v>
      </c>
      <c r="O34" s="127">
        <v>0</v>
      </c>
      <c r="P34" s="128">
        <v>0</v>
      </c>
      <c r="Q34" s="112">
        <f t="shared" si="7"/>
        <v>0</v>
      </c>
      <c r="R34" s="207"/>
    </row>
    <row r="35" spans="1:18" s="17" customFormat="1" ht="20.100000000000001" customHeight="1" thickTop="1" thickBot="1" x14ac:dyDescent="0.25">
      <c r="B35" s="187" t="s">
        <v>175</v>
      </c>
      <c r="C35" s="188"/>
      <c r="D35" s="189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96</v>
      </c>
      <c r="N35" s="99">
        <f t="shared" si="8"/>
        <v>125</v>
      </c>
      <c r="O35" s="99">
        <f t="shared" si="8"/>
        <v>95</v>
      </c>
      <c r="P35" s="116">
        <f t="shared" si="8"/>
        <v>86</v>
      </c>
      <c r="Q35" s="100">
        <f t="shared" si="7"/>
        <v>1344</v>
      </c>
      <c r="R35" s="208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90" t="s">
        <v>177</v>
      </c>
      <c r="C38" s="191"/>
      <c r="D38" s="192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>
        <v>190</v>
      </c>
      <c r="N38" s="102">
        <v>169</v>
      </c>
      <c r="O38" s="102">
        <v>209</v>
      </c>
      <c r="P38" s="103">
        <v>175</v>
      </c>
      <c r="Q38" s="97">
        <f t="shared" ref="Q38:Q41" si="10">SUM(E38:P38)</f>
        <v>2178</v>
      </c>
      <c r="R38" s="210"/>
    </row>
    <row r="39" spans="1:18" ht="20.100000000000001" customHeight="1" x14ac:dyDescent="0.2">
      <c r="B39" s="181" t="s">
        <v>178</v>
      </c>
      <c r="C39" s="182"/>
      <c r="D39" s="183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>
        <v>717</v>
      </c>
      <c r="N39" s="105">
        <v>792</v>
      </c>
      <c r="O39" s="105">
        <v>739</v>
      </c>
      <c r="P39" s="106">
        <v>627</v>
      </c>
      <c r="Q39" s="107">
        <f t="shared" si="10"/>
        <v>7578</v>
      </c>
      <c r="R39" s="207"/>
    </row>
    <row r="40" spans="1:18" ht="20.100000000000001" customHeight="1" thickBot="1" x14ac:dyDescent="0.25">
      <c r="B40" s="184" t="s">
        <v>166</v>
      </c>
      <c r="C40" s="185"/>
      <c r="D40" s="186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>
        <v>0</v>
      </c>
      <c r="O40" s="114">
        <v>0</v>
      </c>
      <c r="P40" s="115">
        <v>0</v>
      </c>
      <c r="Q40" s="117">
        <f t="shared" si="10"/>
        <v>39</v>
      </c>
      <c r="R40" s="207"/>
    </row>
    <row r="41" spans="1:18" s="17" customFormat="1" ht="20.100000000000001" customHeight="1" thickTop="1" thickBot="1" x14ac:dyDescent="0.25">
      <c r="B41" s="187" t="s">
        <v>179</v>
      </c>
      <c r="C41" s="188"/>
      <c r="D41" s="189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907</v>
      </c>
      <c r="N41" s="99">
        <f t="shared" si="11"/>
        <v>961</v>
      </c>
      <c r="O41" s="99">
        <f t="shared" si="11"/>
        <v>948</v>
      </c>
      <c r="P41" s="116">
        <f t="shared" si="11"/>
        <v>802</v>
      </c>
      <c r="Q41" s="134">
        <f t="shared" si="10"/>
        <v>9795</v>
      </c>
      <c r="R41" s="208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90" t="s">
        <v>180</v>
      </c>
      <c r="C45" s="191"/>
      <c r="D45" s="192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>
        <v>6</v>
      </c>
      <c r="N45" s="102">
        <v>4</v>
      </c>
      <c r="O45" s="102">
        <v>0</v>
      </c>
      <c r="P45" s="103">
        <v>3</v>
      </c>
      <c r="Q45" s="97">
        <f t="shared" ref="Q45:Q67" si="13">SUM(E45:P45)</f>
        <v>38</v>
      </c>
      <c r="R45" s="206"/>
    </row>
    <row r="46" spans="1:18" ht="20.100000000000001" customHeight="1" x14ac:dyDescent="0.2">
      <c r="B46" s="181" t="s">
        <v>181</v>
      </c>
      <c r="C46" s="182"/>
      <c r="D46" s="183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>
        <v>0</v>
      </c>
      <c r="N46" s="105">
        <v>1</v>
      </c>
      <c r="O46" s="105">
        <v>1</v>
      </c>
      <c r="P46" s="106">
        <v>2</v>
      </c>
      <c r="Q46" s="107">
        <f t="shared" si="13"/>
        <v>16</v>
      </c>
      <c r="R46" s="207"/>
    </row>
    <row r="47" spans="1:18" ht="20.100000000000001" customHeight="1" x14ac:dyDescent="0.2">
      <c r="B47" s="181" t="s">
        <v>182</v>
      </c>
      <c r="C47" s="182"/>
      <c r="D47" s="183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>
        <v>91</v>
      </c>
      <c r="N47" s="109">
        <v>70</v>
      </c>
      <c r="O47" s="109">
        <v>56</v>
      </c>
      <c r="P47" s="110">
        <v>44</v>
      </c>
      <c r="Q47" s="107">
        <f t="shared" si="13"/>
        <v>685</v>
      </c>
      <c r="R47" s="207"/>
    </row>
    <row r="48" spans="1:18" ht="20.100000000000001" customHeight="1" x14ac:dyDescent="0.2">
      <c r="B48" s="181" t="s">
        <v>183</v>
      </c>
      <c r="C48" s="182"/>
      <c r="D48" s="183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>
        <v>0</v>
      </c>
      <c r="N48" s="105">
        <v>0</v>
      </c>
      <c r="O48" s="105">
        <v>1</v>
      </c>
      <c r="P48" s="106">
        <v>1</v>
      </c>
      <c r="Q48" s="107">
        <f t="shared" si="13"/>
        <v>5</v>
      </c>
      <c r="R48" s="207"/>
    </row>
    <row r="49" spans="2:18" ht="20.100000000000001" customHeight="1" x14ac:dyDescent="0.2">
      <c r="B49" s="181" t="s">
        <v>184</v>
      </c>
      <c r="C49" s="182"/>
      <c r="D49" s="183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>
        <v>136</v>
      </c>
      <c r="N49" s="109">
        <v>219</v>
      </c>
      <c r="O49" s="109">
        <v>177</v>
      </c>
      <c r="P49" s="110">
        <v>138</v>
      </c>
      <c r="Q49" s="107">
        <f t="shared" si="13"/>
        <v>1485</v>
      </c>
      <c r="R49" s="207"/>
    </row>
    <row r="50" spans="2:18" ht="20.100000000000001" customHeight="1" x14ac:dyDescent="0.2">
      <c r="B50" s="181" t="s">
        <v>185</v>
      </c>
      <c r="C50" s="182"/>
      <c r="D50" s="183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>
        <v>0</v>
      </c>
      <c r="N50" s="105">
        <v>0</v>
      </c>
      <c r="O50" s="105">
        <v>18</v>
      </c>
      <c r="P50" s="106">
        <v>0</v>
      </c>
      <c r="Q50" s="107">
        <f t="shared" si="13"/>
        <v>20</v>
      </c>
      <c r="R50" s="207"/>
    </row>
    <row r="51" spans="2:18" ht="20.100000000000001" customHeight="1" x14ac:dyDescent="0.2">
      <c r="B51" s="181" t="s">
        <v>186</v>
      </c>
      <c r="C51" s="182"/>
      <c r="D51" s="183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>
        <v>28</v>
      </c>
      <c r="N51" s="109">
        <v>37</v>
      </c>
      <c r="O51" s="109">
        <v>21</v>
      </c>
      <c r="P51" s="110">
        <v>31</v>
      </c>
      <c r="Q51" s="107">
        <f t="shared" si="13"/>
        <v>338</v>
      </c>
      <c r="R51" s="207"/>
    </row>
    <row r="52" spans="2:18" ht="20.100000000000001" customHeight="1" x14ac:dyDescent="0.2">
      <c r="B52" s="181" t="s">
        <v>187</v>
      </c>
      <c r="C52" s="182"/>
      <c r="D52" s="183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>
        <v>1</v>
      </c>
      <c r="N52" s="105">
        <v>0</v>
      </c>
      <c r="O52" s="105">
        <v>1</v>
      </c>
      <c r="P52" s="106">
        <v>3</v>
      </c>
      <c r="Q52" s="107">
        <f t="shared" si="13"/>
        <v>16</v>
      </c>
      <c r="R52" s="207"/>
    </row>
    <row r="53" spans="2:18" ht="20.100000000000001" customHeight="1" x14ac:dyDescent="0.2">
      <c r="B53" s="181" t="s">
        <v>188</v>
      </c>
      <c r="C53" s="182"/>
      <c r="D53" s="183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>
        <v>47</v>
      </c>
      <c r="N53" s="109">
        <v>55</v>
      </c>
      <c r="O53" s="109">
        <v>63</v>
      </c>
      <c r="P53" s="110">
        <v>44</v>
      </c>
      <c r="Q53" s="107">
        <f t="shared" si="13"/>
        <v>733</v>
      </c>
      <c r="R53" s="207"/>
    </row>
    <row r="54" spans="2:18" ht="20.100000000000001" customHeight="1" x14ac:dyDescent="0.2">
      <c r="B54" s="181" t="s">
        <v>189</v>
      </c>
      <c r="C54" s="182"/>
      <c r="D54" s="183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>
        <v>15</v>
      </c>
      <c r="N54" s="105">
        <v>24</v>
      </c>
      <c r="O54" s="105">
        <v>29</v>
      </c>
      <c r="P54" s="106">
        <v>16</v>
      </c>
      <c r="Q54" s="107">
        <f t="shared" si="13"/>
        <v>344</v>
      </c>
      <c r="R54" s="207"/>
    </row>
    <row r="55" spans="2:18" ht="20.100000000000001" customHeight="1" x14ac:dyDescent="0.2">
      <c r="B55" s="181" t="s">
        <v>190</v>
      </c>
      <c r="C55" s="182"/>
      <c r="D55" s="183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>
        <v>23</v>
      </c>
      <c r="N55" s="109">
        <v>16</v>
      </c>
      <c r="O55" s="109">
        <v>20</v>
      </c>
      <c r="P55" s="110">
        <v>17</v>
      </c>
      <c r="Q55" s="120">
        <f t="shared" si="13"/>
        <v>235</v>
      </c>
      <c r="R55" s="207"/>
    </row>
    <row r="56" spans="2:18" ht="20.100000000000001" customHeight="1" x14ac:dyDescent="0.2">
      <c r="B56" s="181" t="s">
        <v>191</v>
      </c>
      <c r="C56" s="182"/>
      <c r="D56" s="183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>
        <v>9</v>
      </c>
      <c r="N56" s="105">
        <v>3</v>
      </c>
      <c r="O56" s="105">
        <v>4</v>
      </c>
      <c r="P56" s="106">
        <v>8</v>
      </c>
      <c r="Q56" s="120">
        <f t="shared" si="13"/>
        <v>64</v>
      </c>
      <c r="R56" s="207"/>
    </row>
    <row r="57" spans="2:18" ht="20.100000000000001" customHeight="1" x14ac:dyDescent="0.2">
      <c r="B57" s="181" t="s">
        <v>192</v>
      </c>
      <c r="C57" s="182"/>
      <c r="D57" s="183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10">
        <v>0</v>
      </c>
      <c r="Q57" s="120">
        <f t="shared" si="13"/>
        <v>0</v>
      </c>
      <c r="R57" s="207"/>
    </row>
    <row r="58" spans="2:18" ht="20.100000000000001" customHeight="1" x14ac:dyDescent="0.2">
      <c r="B58" s="181" t="s">
        <v>193</v>
      </c>
      <c r="C58" s="182"/>
      <c r="D58" s="183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>
        <v>0</v>
      </c>
      <c r="N58" s="105">
        <v>3</v>
      </c>
      <c r="O58" s="105">
        <v>3</v>
      </c>
      <c r="P58" s="106">
        <v>0</v>
      </c>
      <c r="Q58" s="120">
        <f t="shared" si="13"/>
        <v>22</v>
      </c>
      <c r="R58" s="207"/>
    </row>
    <row r="59" spans="2:18" ht="20.100000000000001" customHeight="1" x14ac:dyDescent="0.2">
      <c r="B59" s="181" t="s">
        <v>194</v>
      </c>
      <c r="C59" s="182"/>
      <c r="D59" s="183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10">
        <v>0</v>
      </c>
      <c r="Q59" s="120">
        <f t="shared" si="13"/>
        <v>0</v>
      </c>
      <c r="R59" s="207"/>
    </row>
    <row r="60" spans="2:18" ht="20.100000000000001" customHeight="1" x14ac:dyDescent="0.2">
      <c r="B60" s="181" t="s">
        <v>195</v>
      </c>
      <c r="C60" s="182"/>
      <c r="D60" s="183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>
        <v>9</v>
      </c>
      <c r="N60" s="105">
        <v>2</v>
      </c>
      <c r="O60" s="105">
        <v>11</v>
      </c>
      <c r="P60" s="106">
        <v>7</v>
      </c>
      <c r="Q60" s="120">
        <f t="shared" si="13"/>
        <v>91</v>
      </c>
      <c r="R60" s="207"/>
    </row>
    <row r="61" spans="2:18" ht="20.100000000000001" customHeight="1" x14ac:dyDescent="0.2">
      <c r="B61" s="181" t="s">
        <v>196</v>
      </c>
      <c r="C61" s="182"/>
      <c r="D61" s="183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>
        <v>1</v>
      </c>
      <c r="N61" s="109">
        <v>2</v>
      </c>
      <c r="O61" s="109">
        <v>0</v>
      </c>
      <c r="P61" s="110">
        <v>0</v>
      </c>
      <c r="Q61" s="120">
        <f t="shared" si="13"/>
        <v>6</v>
      </c>
      <c r="R61" s="207"/>
    </row>
    <row r="62" spans="2:18" ht="20.100000000000001" customHeight="1" x14ac:dyDescent="0.2">
      <c r="B62" s="181" t="s">
        <v>197</v>
      </c>
      <c r="C62" s="182"/>
      <c r="D62" s="183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>
        <v>0</v>
      </c>
      <c r="O62" s="105">
        <v>0</v>
      </c>
      <c r="P62" s="106">
        <v>0</v>
      </c>
      <c r="Q62" s="120">
        <f t="shared" si="13"/>
        <v>0</v>
      </c>
      <c r="R62" s="207"/>
    </row>
    <row r="63" spans="2:18" ht="20.100000000000001" customHeight="1" x14ac:dyDescent="0.2">
      <c r="B63" s="181" t="s">
        <v>198</v>
      </c>
      <c r="C63" s="182"/>
      <c r="D63" s="183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10">
        <v>0</v>
      </c>
      <c r="Q63" s="118">
        <f t="shared" si="13"/>
        <v>0</v>
      </c>
      <c r="R63" s="207"/>
    </row>
    <row r="64" spans="2:18" ht="20.100000000000001" customHeight="1" x14ac:dyDescent="0.2">
      <c r="B64" s="181" t="s">
        <v>199</v>
      </c>
      <c r="C64" s="182"/>
      <c r="D64" s="183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>
        <v>1</v>
      </c>
      <c r="N64" s="105">
        <v>3</v>
      </c>
      <c r="O64" s="105">
        <v>4</v>
      </c>
      <c r="P64" s="106">
        <v>1</v>
      </c>
      <c r="Q64" s="118">
        <f t="shared" si="13"/>
        <v>15</v>
      </c>
      <c r="R64" s="207"/>
    </row>
    <row r="65" spans="1:18" ht="20.100000000000001" customHeight="1" x14ac:dyDescent="0.2">
      <c r="B65" s="181" t="s">
        <v>200</v>
      </c>
      <c r="C65" s="182"/>
      <c r="D65" s="183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>
        <v>1</v>
      </c>
      <c r="N65" s="109">
        <v>2</v>
      </c>
      <c r="O65" s="109">
        <v>2</v>
      </c>
      <c r="P65" s="110">
        <v>0</v>
      </c>
      <c r="Q65" s="133">
        <f t="shared" si="13"/>
        <v>18</v>
      </c>
      <c r="R65" s="207"/>
    </row>
    <row r="66" spans="1:18" ht="20.100000000000001" customHeight="1" thickBot="1" x14ac:dyDescent="0.25">
      <c r="B66" s="184" t="s">
        <v>166</v>
      </c>
      <c r="C66" s="185"/>
      <c r="D66" s="186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>
        <v>0</v>
      </c>
      <c r="O66" s="127">
        <v>0</v>
      </c>
      <c r="P66" s="128">
        <v>0</v>
      </c>
      <c r="Q66" s="125">
        <f t="shared" si="13"/>
        <v>0</v>
      </c>
      <c r="R66" s="208"/>
    </row>
    <row r="67" spans="1:18" s="17" customFormat="1" ht="20.100000000000001" customHeight="1" thickTop="1" thickBot="1" x14ac:dyDescent="0.25">
      <c r="B67" s="187" t="str">
        <f>"Total "&amp;C44&amp;" ="</f>
        <v>Total Circuit Civil =</v>
      </c>
      <c r="C67" s="188"/>
      <c r="D67" s="189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368</v>
      </c>
      <c r="N67" s="99">
        <f t="shared" si="14"/>
        <v>441</v>
      </c>
      <c r="O67" s="99">
        <f t="shared" si="14"/>
        <v>411</v>
      </c>
      <c r="P67" s="116">
        <f t="shared" si="14"/>
        <v>315</v>
      </c>
      <c r="Q67" s="129">
        <f t="shared" si="13"/>
        <v>4131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90" t="s">
        <v>201</v>
      </c>
      <c r="C70" s="191"/>
      <c r="D70" s="192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>
        <v>388</v>
      </c>
      <c r="N70" s="102">
        <v>570</v>
      </c>
      <c r="O70" s="102">
        <v>642</v>
      </c>
      <c r="P70" s="103">
        <v>517</v>
      </c>
      <c r="Q70" s="97">
        <f t="shared" ref="Q70:Q79" si="16">SUM(E70:P70)</f>
        <v>6177</v>
      </c>
      <c r="R70" s="210"/>
    </row>
    <row r="71" spans="1:18" ht="20.100000000000001" customHeight="1" x14ac:dyDescent="0.2">
      <c r="B71" s="181" t="s">
        <v>202</v>
      </c>
      <c r="C71" s="182"/>
      <c r="D71" s="183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>
        <v>165</v>
      </c>
      <c r="N71" s="105">
        <v>206</v>
      </c>
      <c r="O71" s="105">
        <v>241</v>
      </c>
      <c r="P71" s="106">
        <v>163</v>
      </c>
      <c r="Q71" s="107">
        <f t="shared" si="16"/>
        <v>2244</v>
      </c>
      <c r="R71" s="207"/>
    </row>
    <row r="72" spans="1:18" ht="20.100000000000001" customHeight="1" x14ac:dyDescent="0.2">
      <c r="B72" s="181" t="s">
        <v>203</v>
      </c>
      <c r="C72" s="182"/>
      <c r="D72" s="183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>
        <v>2</v>
      </c>
      <c r="N72" s="109">
        <v>2</v>
      </c>
      <c r="O72" s="109">
        <v>3</v>
      </c>
      <c r="P72" s="110">
        <v>6</v>
      </c>
      <c r="Q72" s="107">
        <f t="shared" si="16"/>
        <v>30</v>
      </c>
      <c r="R72" s="207"/>
    </row>
    <row r="73" spans="1:18" ht="20.100000000000001" customHeight="1" x14ac:dyDescent="0.2">
      <c r="B73" s="181" t="s">
        <v>204</v>
      </c>
      <c r="C73" s="182"/>
      <c r="D73" s="183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>
        <v>184</v>
      </c>
      <c r="N73" s="105">
        <v>220</v>
      </c>
      <c r="O73" s="105">
        <v>247</v>
      </c>
      <c r="P73" s="106">
        <v>231</v>
      </c>
      <c r="Q73" s="107">
        <f t="shared" si="16"/>
        <v>2380</v>
      </c>
      <c r="R73" s="207"/>
    </row>
    <row r="74" spans="1:18" ht="20.100000000000001" customHeight="1" x14ac:dyDescent="0.2">
      <c r="B74" s="181" t="s">
        <v>205</v>
      </c>
      <c r="C74" s="182"/>
      <c r="D74" s="183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>
        <v>12</v>
      </c>
      <c r="N74" s="109">
        <v>10</v>
      </c>
      <c r="O74" s="109">
        <v>12</v>
      </c>
      <c r="P74" s="110">
        <v>10</v>
      </c>
      <c r="Q74" s="107">
        <f t="shared" si="16"/>
        <v>135</v>
      </c>
      <c r="R74" s="207"/>
    </row>
    <row r="75" spans="1:18" ht="20.100000000000001" customHeight="1" x14ac:dyDescent="0.2">
      <c r="B75" s="181" t="s">
        <v>206</v>
      </c>
      <c r="C75" s="182"/>
      <c r="D75" s="183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>
        <v>0</v>
      </c>
      <c r="O75" s="105">
        <v>0</v>
      </c>
      <c r="P75" s="106">
        <v>0</v>
      </c>
      <c r="Q75" s="117">
        <f t="shared" si="16"/>
        <v>0</v>
      </c>
      <c r="R75" s="207"/>
    </row>
    <row r="76" spans="1:18" ht="20.100000000000001" customHeight="1" x14ac:dyDescent="0.2">
      <c r="B76" s="181" t="s">
        <v>200</v>
      </c>
      <c r="C76" s="182"/>
      <c r="D76" s="183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>
        <v>1</v>
      </c>
      <c r="N76" s="109">
        <v>1</v>
      </c>
      <c r="O76" s="109">
        <v>0</v>
      </c>
      <c r="P76" s="110">
        <v>1</v>
      </c>
      <c r="Q76" s="111">
        <f t="shared" si="16"/>
        <v>23</v>
      </c>
      <c r="R76" s="207"/>
    </row>
    <row r="77" spans="1:18" ht="20.100000000000001" customHeight="1" x14ac:dyDescent="0.2">
      <c r="B77" s="181" t="s">
        <v>207</v>
      </c>
      <c r="C77" s="182"/>
      <c r="D77" s="183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6">
        <v>0</v>
      </c>
      <c r="Q77" s="132">
        <f t="shared" si="16"/>
        <v>0</v>
      </c>
      <c r="R77" s="207"/>
    </row>
    <row r="78" spans="1:18" ht="20.100000000000001" customHeight="1" thickBot="1" x14ac:dyDescent="0.25">
      <c r="B78" s="184" t="s">
        <v>166</v>
      </c>
      <c r="C78" s="185"/>
      <c r="D78" s="186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  <c r="O78" s="114">
        <v>0</v>
      </c>
      <c r="P78" s="115">
        <v>0</v>
      </c>
      <c r="Q78" s="112">
        <f t="shared" si="16"/>
        <v>0</v>
      </c>
      <c r="R78" s="207"/>
    </row>
    <row r="79" spans="1:18" s="17" customFormat="1" ht="20.100000000000001" customHeight="1" thickTop="1" thickBot="1" x14ac:dyDescent="0.25">
      <c r="B79" s="187" t="str">
        <f>"Total "&amp;C69&amp;" ="</f>
        <v>Total County Civil =</v>
      </c>
      <c r="C79" s="188"/>
      <c r="D79" s="189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752</v>
      </c>
      <c r="N79" s="99">
        <f t="shared" si="17"/>
        <v>1009</v>
      </c>
      <c r="O79" s="99">
        <f t="shared" si="17"/>
        <v>1145</v>
      </c>
      <c r="P79" s="116">
        <f t="shared" si="17"/>
        <v>928</v>
      </c>
      <c r="Q79" s="100">
        <f t="shared" si="16"/>
        <v>10989</v>
      </c>
      <c r="R79" s="208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90" t="s">
        <v>208</v>
      </c>
      <c r="C83" s="191"/>
      <c r="D83" s="192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>
        <v>172</v>
      </c>
      <c r="N83" s="102">
        <v>187</v>
      </c>
      <c r="O83" s="102">
        <v>189</v>
      </c>
      <c r="P83" s="103">
        <v>144</v>
      </c>
      <c r="Q83" s="97">
        <f t="shared" ref="Q83:Q101" si="19">SUM(E83:P83)</f>
        <v>2113</v>
      </c>
      <c r="R83" s="206"/>
    </row>
    <row r="84" spans="1:18" ht="20.100000000000001" customHeight="1" x14ac:dyDescent="0.2">
      <c r="B84" s="181" t="s">
        <v>209</v>
      </c>
      <c r="C84" s="182"/>
      <c r="D84" s="183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>
        <v>21</v>
      </c>
      <c r="N84" s="105">
        <v>31</v>
      </c>
      <c r="O84" s="105">
        <v>24</v>
      </c>
      <c r="P84" s="106">
        <v>14</v>
      </c>
      <c r="Q84" s="107">
        <f t="shared" si="19"/>
        <v>281</v>
      </c>
      <c r="R84" s="207"/>
    </row>
    <row r="85" spans="1:18" ht="20.100000000000001" customHeight="1" x14ac:dyDescent="0.2">
      <c r="B85" s="181" t="s">
        <v>210</v>
      </c>
      <c r="C85" s="182"/>
      <c r="D85" s="183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>
        <v>7</v>
      </c>
      <c r="N85" s="109">
        <v>6</v>
      </c>
      <c r="O85" s="109">
        <v>4</v>
      </c>
      <c r="P85" s="110">
        <v>3</v>
      </c>
      <c r="Q85" s="107">
        <f t="shared" si="19"/>
        <v>32</v>
      </c>
      <c r="R85" s="207"/>
    </row>
    <row r="86" spans="1:18" ht="20.100000000000001" customHeight="1" x14ac:dyDescent="0.2">
      <c r="B86" s="181" t="s">
        <v>211</v>
      </c>
      <c r="C86" s="182"/>
      <c r="D86" s="183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>
        <v>68</v>
      </c>
      <c r="N86" s="105">
        <v>56</v>
      </c>
      <c r="O86" s="105">
        <v>77</v>
      </c>
      <c r="P86" s="106">
        <v>51</v>
      </c>
      <c r="Q86" s="107">
        <f t="shared" si="19"/>
        <v>722</v>
      </c>
      <c r="R86" s="207"/>
    </row>
    <row r="87" spans="1:18" ht="20.100000000000001" customHeight="1" x14ac:dyDescent="0.2">
      <c r="B87" s="181" t="s">
        <v>212</v>
      </c>
      <c r="C87" s="182"/>
      <c r="D87" s="183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>
        <v>15</v>
      </c>
      <c r="N87" s="109">
        <v>27</v>
      </c>
      <c r="O87" s="109">
        <v>16</v>
      </c>
      <c r="P87" s="110">
        <v>18</v>
      </c>
      <c r="Q87" s="107">
        <f t="shared" si="19"/>
        <v>226</v>
      </c>
      <c r="R87" s="207"/>
    </row>
    <row r="88" spans="1:18" ht="20.100000000000001" customHeight="1" x14ac:dyDescent="0.2">
      <c r="B88" s="181" t="s">
        <v>213</v>
      </c>
      <c r="C88" s="182"/>
      <c r="D88" s="183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>
        <v>9</v>
      </c>
      <c r="N88" s="105">
        <v>12</v>
      </c>
      <c r="O88" s="105">
        <v>13</v>
      </c>
      <c r="P88" s="106">
        <v>6</v>
      </c>
      <c r="Q88" s="107">
        <f t="shared" si="19"/>
        <v>147</v>
      </c>
      <c r="R88" s="207"/>
    </row>
    <row r="89" spans="1:18" ht="20.100000000000001" customHeight="1" x14ac:dyDescent="0.2">
      <c r="B89" s="181" t="s">
        <v>192</v>
      </c>
      <c r="C89" s="182"/>
      <c r="D89" s="183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1</v>
      </c>
      <c r="O89" s="109">
        <v>0</v>
      </c>
      <c r="P89" s="110">
        <v>0</v>
      </c>
      <c r="Q89" s="107">
        <f t="shared" si="19"/>
        <v>1</v>
      </c>
      <c r="R89" s="207"/>
    </row>
    <row r="90" spans="1:18" ht="20.100000000000001" customHeight="1" x14ac:dyDescent="0.2">
      <c r="B90" s="181" t="s">
        <v>327</v>
      </c>
      <c r="C90" s="182"/>
      <c r="D90" s="183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>
        <v>7</v>
      </c>
      <c r="N90" s="105">
        <v>1</v>
      </c>
      <c r="O90" s="105">
        <v>6</v>
      </c>
      <c r="P90" s="106">
        <v>2</v>
      </c>
      <c r="Q90" s="107">
        <f t="shared" si="19"/>
        <v>36</v>
      </c>
      <c r="R90" s="207"/>
    </row>
    <row r="91" spans="1:18" ht="20.100000000000001" customHeight="1" x14ac:dyDescent="0.2">
      <c r="B91" s="181" t="s">
        <v>214</v>
      </c>
      <c r="C91" s="182"/>
      <c r="D91" s="183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>
        <v>104</v>
      </c>
      <c r="N91" s="109">
        <v>125</v>
      </c>
      <c r="O91" s="109">
        <v>111</v>
      </c>
      <c r="P91" s="110">
        <v>81</v>
      </c>
      <c r="Q91" s="107">
        <f t="shared" si="19"/>
        <v>1243</v>
      </c>
      <c r="R91" s="207"/>
    </row>
    <row r="92" spans="1:18" ht="20.100000000000001" customHeight="1" x14ac:dyDescent="0.2">
      <c r="B92" s="181" t="s">
        <v>215</v>
      </c>
      <c r="C92" s="182"/>
      <c r="D92" s="183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>
        <v>111</v>
      </c>
      <c r="N92" s="105">
        <v>108</v>
      </c>
      <c r="O92" s="105">
        <v>120</v>
      </c>
      <c r="P92" s="106">
        <v>102</v>
      </c>
      <c r="Q92" s="107">
        <f t="shared" si="19"/>
        <v>1236</v>
      </c>
      <c r="R92" s="207"/>
    </row>
    <row r="93" spans="1:18" ht="20.100000000000001" customHeight="1" x14ac:dyDescent="0.2">
      <c r="B93" s="181" t="s">
        <v>216</v>
      </c>
      <c r="C93" s="182"/>
      <c r="D93" s="183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>
        <v>40</v>
      </c>
      <c r="N93" s="109">
        <v>34</v>
      </c>
      <c r="O93" s="109">
        <v>32</v>
      </c>
      <c r="P93" s="110">
        <v>21</v>
      </c>
      <c r="Q93" s="120">
        <f t="shared" si="19"/>
        <v>398</v>
      </c>
      <c r="R93" s="207"/>
    </row>
    <row r="94" spans="1:18" ht="20.100000000000001" customHeight="1" x14ac:dyDescent="0.2">
      <c r="B94" s="181" t="s">
        <v>217</v>
      </c>
      <c r="C94" s="182"/>
      <c r="D94" s="183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>
        <v>1</v>
      </c>
      <c r="N94" s="105">
        <v>0</v>
      </c>
      <c r="O94" s="105">
        <v>2</v>
      </c>
      <c r="P94" s="106">
        <v>0</v>
      </c>
      <c r="Q94" s="118">
        <f t="shared" si="19"/>
        <v>5</v>
      </c>
      <c r="R94" s="207"/>
    </row>
    <row r="95" spans="1:18" ht="20.100000000000001" customHeight="1" x14ac:dyDescent="0.2">
      <c r="B95" s="181" t="s">
        <v>218</v>
      </c>
      <c r="C95" s="182"/>
      <c r="D95" s="183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>
        <v>3</v>
      </c>
      <c r="N95" s="109">
        <v>3</v>
      </c>
      <c r="O95" s="109">
        <v>11</v>
      </c>
      <c r="P95" s="110">
        <v>3</v>
      </c>
      <c r="Q95" s="118">
        <f t="shared" si="19"/>
        <v>51</v>
      </c>
      <c r="R95" s="207"/>
    </row>
    <row r="96" spans="1:18" ht="20.100000000000001" customHeight="1" x14ac:dyDescent="0.2">
      <c r="B96" s="181" t="s">
        <v>219</v>
      </c>
      <c r="C96" s="182"/>
      <c r="D96" s="183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6">
        <v>0</v>
      </c>
      <c r="Q96" s="121">
        <f t="shared" si="19"/>
        <v>0</v>
      </c>
      <c r="R96" s="207"/>
    </row>
    <row r="97" spans="1:18" ht="20.100000000000001" customHeight="1" x14ac:dyDescent="0.2">
      <c r="B97" s="181" t="s">
        <v>220</v>
      </c>
      <c r="C97" s="182"/>
      <c r="D97" s="183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9">
        <v>0</v>
      </c>
      <c r="P97" s="110">
        <v>0</v>
      </c>
      <c r="Q97" s="122">
        <f t="shared" si="19"/>
        <v>0</v>
      </c>
      <c r="R97" s="207"/>
    </row>
    <row r="98" spans="1:18" ht="20.100000000000001" customHeight="1" x14ac:dyDescent="0.2">
      <c r="B98" s="181" t="s">
        <v>221</v>
      </c>
      <c r="C98" s="182"/>
      <c r="D98" s="183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>
        <v>0</v>
      </c>
      <c r="N98" s="130">
        <v>0</v>
      </c>
      <c r="O98" s="130">
        <v>0</v>
      </c>
      <c r="P98" s="131">
        <v>0</v>
      </c>
      <c r="Q98" s="125">
        <f t="shared" si="19"/>
        <v>2</v>
      </c>
      <c r="R98" s="207"/>
    </row>
    <row r="99" spans="1:18" ht="20.100000000000001" customHeight="1" x14ac:dyDescent="0.2">
      <c r="B99" s="181" t="s">
        <v>328</v>
      </c>
      <c r="C99" s="182"/>
      <c r="D99" s="183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>
        <v>1</v>
      </c>
      <c r="N99" s="123">
        <v>0</v>
      </c>
      <c r="O99" s="123">
        <v>0</v>
      </c>
      <c r="P99" s="124">
        <v>0</v>
      </c>
      <c r="Q99" s="125">
        <f t="shared" si="19"/>
        <v>3</v>
      </c>
      <c r="R99" s="207"/>
    </row>
    <row r="100" spans="1:18" ht="20.100000000000001" customHeight="1" thickBot="1" x14ac:dyDescent="0.25">
      <c r="B100" s="184" t="s">
        <v>166</v>
      </c>
      <c r="C100" s="185"/>
      <c r="D100" s="186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8">
        <v>0</v>
      </c>
      <c r="Q100" s="125">
        <f t="shared" si="19"/>
        <v>0</v>
      </c>
      <c r="R100" s="208"/>
    </row>
    <row r="101" spans="1:18" s="17" customFormat="1" ht="20.100000000000001" customHeight="1" thickTop="1" thickBot="1" x14ac:dyDescent="0.25">
      <c r="B101" s="187" t="str">
        <f>"Total "&amp;C82&amp;" ="</f>
        <v>Total Probate =</v>
      </c>
      <c r="C101" s="188"/>
      <c r="D101" s="189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559</v>
      </c>
      <c r="N101" s="99">
        <f t="shared" si="20"/>
        <v>591</v>
      </c>
      <c r="O101" s="99">
        <f t="shared" si="20"/>
        <v>605</v>
      </c>
      <c r="P101" s="116">
        <f t="shared" si="20"/>
        <v>445</v>
      </c>
      <c r="Q101" s="129">
        <f t="shared" si="19"/>
        <v>6496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90" t="s">
        <v>222</v>
      </c>
      <c r="C104" s="191"/>
      <c r="D104" s="192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>
        <v>20</v>
      </c>
      <c r="N104" s="102">
        <v>16</v>
      </c>
      <c r="O104" s="102">
        <v>19</v>
      </c>
      <c r="P104" s="103">
        <v>19</v>
      </c>
      <c r="Q104" s="97">
        <f t="shared" ref="Q104:Q115" si="22">SUM(E104:P104)</f>
        <v>201</v>
      </c>
      <c r="R104" s="206"/>
    </row>
    <row r="105" spans="1:18" s="11" customFormat="1" ht="20.100000000000001" customHeight="1" x14ac:dyDescent="0.2">
      <c r="A105" s="10"/>
      <c r="B105" s="181" t="s">
        <v>223</v>
      </c>
      <c r="C105" s="182"/>
      <c r="D105" s="183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>
        <v>150</v>
      </c>
      <c r="N105" s="105">
        <v>166</v>
      </c>
      <c r="O105" s="105">
        <v>140</v>
      </c>
      <c r="P105" s="106">
        <v>140</v>
      </c>
      <c r="Q105" s="107">
        <f t="shared" si="22"/>
        <v>1819</v>
      </c>
      <c r="R105" s="207"/>
    </row>
    <row r="106" spans="1:18" s="11" customFormat="1" ht="20.100000000000001" customHeight="1" x14ac:dyDescent="0.2">
      <c r="A106" s="10"/>
      <c r="B106" s="181" t="s">
        <v>224</v>
      </c>
      <c r="C106" s="182"/>
      <c r="D106" s="183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>
        <v>209</v>
      </c>
      <c r="N106" s="109">
        <v>261</v>
      </c>
      <c r="O106" s="109">
        <v>252</v>
      </c>
      <c r="P106" s="110">
        <v>211</v>
      </c>
      <c r="Q106" s="107">
        <f t="shared" si="22"/>
        <v>2485</v>
      </c>
      <c r="R106" s="207"/>
    </row>
    <row r="107" spans="1:18" s="11" customFormat="1" ht="20.100000000000001" customHeight="1" x14ac:dyDescent="0.2">
      <c r="A107" s="10"/>
      <c r="B107" s="181" t="s">
        <v>225</v>
      </c>
      <c r="C107" s="182"/>
      <c r="D107" s="183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>
        <v>17</v>
      </c>
      <c r="N107" s="105">
        <v>20</v>
      </c>
      <c r="O107" s="105">
        <v>24</v>
      </c>
      <c r="P107" s="106">
        <v>20</v>
      </c>
      <c r="Q107" s="107">
        <f t="shared" si="22"/>
        <v>262</v>
      </c>
      <c r="R107" s="207"/>
    </row>
    <row r="108" spans="1:18" s="11" customFormat="1" ht="20.100000000000001" customHeight="1" x14ac:dyDescent="0.2">
      <c r="A108" s="10"/>
      <c r="B108" s="181" t="s">
        <v>226</v>
      </c>
      <c r="C108" s="182"/>
      <c r="D108" s="183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>
        <v>0</v>
      </c>
      <c r="N108" s="109">
        <v>2</v>
      </c>
      <c r="O108" s="109">
        <v>0</v>
      </c>
      <c r="P108" s="110">
        <v>4</v>
      </c>
      <c r="Q108" s="107">
        <f t="shared" si="22"/>
        <v>19</v>
      </c>
      <c r="R108" s="207"/>
    </row>
    <row r="109" spans="1:18" s="11" customFormat="1" ht="20.100000000000001" customHeight="1" x14ac:dyDescent="0.2">
      <c r="A109" s="10"/>
      <c r="B109" s="181" t="s">
        <v>227</v>
      </c>
      <c r="C109" s="182"/>
      <c r="D109" s="183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>
        <v>22</v>
      </c>
      <c r="N109" s="105">
        <v>13</v>
      </c>
      <c r="O109" s="105">
        <v>21</v>
      </c>
      <c r="P109" s="106">
        <v>14</v>
      </c>
      <c r="Q109" s="107">
        <f t="shared" si="22"/>
        <v>214</v>
      </c>
      <c r="R109" s="207"/>
    </row>
    <row r="110" spans="1:18" s="11" customFormat="1" ht="20.100000000000001" customHeight="1" x14ac:dyDescent="0.2">
      <c r="A110" s="10"/>
      <c r="B110" s="181" t="s">
        <v>228</v>
      </c>
      <c r="C110" s="182"/>
      <c r="D110" s="183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>
        <v>12</v>
      </c>
      <c r="N110" s="109">
        <v>26</v>
      </c>
      <c r="O110" s="109">
        <v>25</v>
      </c>
      <c r="P110" s="110">
        <v>5</v>
      </c>
      <c r="Q110" s="107">
        <f t="shared" si="22"/>
        <v>214</v>
      </c>
      <c r="R110" s="207"/>
    </row>
    <row r="111" spans="1:18" s="11" customFormat="1" ht="20.100000000000001" customHeight="1" x14ac:dyDescent="0.2">
      <c r="A111" s="10"/>
      <c r="B111" s="181" t="s">
        <v>229</v>
      </c>
      <c r="C111" s="182"/>
      <c r="D111" s="183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>
        <v>24</v>
      </c>
      <c r="N111" s="105">
        <v>21</v>
      </c>
      <c r="O111" s="105">
        <v>25</v>
      </c>
      <c r="P111" s="106">
        <v>17</v>
      </c>
      <c r="Q111" s="107">
        <f t="shared" si="22"/>
        <v>239</v>
      </c>
      <c r="R111" s="207"/>
    </row>
    <row r="112" spans="1:18" s="11" customFormat="1" ht="20.100000000000001" customHeight="1" x14ac:dyDescent="0.2">
      <c r="A112" s="10"/>
      <c r="B112" s="181" t="s">
        <v>230</v>
      </c>
      <c r="C112" s="182"/>
      <c r="D112" s="183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>
        <v>29</v>
      </c>
      <c r="N112" s="109">
        <v>32</v>
      </c>
      <c r="O112" s="109">
        <v>37</v>
      </c>
      <c r="P112" s="110">
        <v>34</v>
      </c>
      <c r="Q112" s="107">
        <f t="shared" si="22"/>
        <v>408</v>
      </c>
      <c r="R112" s="207"/>
    </row>
    <row r="113" spans="1:18" s="11" customFormat="1" ht="20.100000000000001" customHeight="1" x14ac:dyDescent="0.2">
      <c r="A113" s="10"/>
      <c r="B113" s="181" t="s">
        <v>231</v>
      </c>
      <c r="C113" s="182"/>
      <c r="D113" s="183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>
        <v>65</v>
      </c>
      <c r="N113" s="105">
        <v>47</v>
      </c>
      <c r="O113" s="105">
        <v>69</v>
      </c>
      <c r="P113" s="106">
        <v>31</v>
      </c>
      <c r="Q113" s="117">
        <f t="shared" si="22"/>
        <v>716</v>
      </c>
      <c r="R113" s="207"/>
    </row>
    <row r="114" spans="1:18" s="11" customFormat="1" ht="20.100000000000001" customHeight="1" thickBot="1" x14ac:dyDescent="0.25">
      <c r="A114" s="10"/>
      <c r="B114" s="184" t="s">
        <v>166</v>
      </c>
      <c r="C114" s="185"/>
      <c r="D114" s="186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>
        <v>0</v>
      </c>
      <c r="O114" s="114">
        <v>0</v>
      </c>
      <c r="P114" s="115">
        <v>0</v>
      </c>
      <c r="Q114" s="118">
        <f t="shared" si="22"/>
        <v>0</v>
      </c>
      <c r="R114" s="208"/>
    </row>
    <row r="115" spans="1:18" s="11" customFormat="1" ht="20.100000000000001" customHeight="1" thickTop="1" thickBot="1" x14ac:dyDescent="0.25">
      <c r="A115" s="10"/>
      <c r="B115" s="187" t="str">
        <f>"Total "&amp;C103&amp;" ="</f>
        <v>Total Family =</v>
      </c>
      <c r="C115" s="188"/>
      <c r="D115" s="189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548</v>
      </c>
      <c r="N115" s="99">
        <f t="shared" si="23"/>
        <v>604</v>
      </c>
      <c r="O115" s="99">
        <f t="shared" si="23"/>
        <v>612</v>
      </c>
      <c r="P115" s="116">
        <f t="shared" si="23"/>
        <v>495</v>
      </c>
      <c r="Q115" s="119">
        <f t="shared" si="22"/>
        <v>6577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90" t="s">
        <v>232</v>
      </c>
      <c r="C119" s="191"/>
      <c r="D119" s="192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>
        <v>25</v>
      </c>
      <c r="N119" s="102">
        <v>26</v>
      </c>
      <c r="O119" s="102">
        <v>29</v>
      </c>
      <c r="P119" s="103">
        <v>19</v>
      </c>
      <c r="Q119" s="97">
        <f t="shared" ref="Q119:Q128" si="25">SUM(E119:P119)</f>
        <v>381</v>
      </c>
      <c r="R119" s="210"/>
    </row>
    <row r="120" spans="1:18" ht="20.100000000000001" customHeight="1" x14ac:dyDescent="0.2">
      <c r="B120" s="181" t="s">
        <v>233</v>
      </c>
      <c r="C120" s="182"/>
      <c r="D120" s="183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>
        <v>0</v>
      </c>
      <c r="N120" s="105">
        <v>0</v>
      </c>
      <c r="O120" s="105">
        <v>0</v>
      </c>
      <c r="P120" s="106">
        <v>0</v>
      </c>
      <c r="Q120" s="107">
        <f t="shared" si="25"/>
        <v>3</v>
      </c>
      <c r="R120" s="207"/>
    </row>
    <row r="121" spans="1:18" ht="20.100000000000001" customHeight="1" x14ac:dyDescent="0.2">
      <c r="B121" s="181" t="s">
        <v>234</v>
      </c>
      <c r="C121" s="182"/>
      <c r="D121" s="183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1</v>
      </c>
      <c r="N121" s="109">
        <v>0</v>
      </c>
      <c r="O121" s="109">
        <v>0</v>
      </c>
      <c r="P121" s="110">
        <v>0</v>
      </c>
      <c r="Q121" s="107">
        <f t="shared" si="25"/>
        <v>8</v>
      </c>
      <c r="R121" s="207"/>
    </row>
    <row r="122" spans="1:18" ht="20.100000000000001" customHeight="1" x14ac:dyDescent="0.2">
      <c r="B122" s="181" t="s">
        <v>235</v>
      </c>
      <c r="C122" s="182"/>
      <c r="D122" s="183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>
        <v>0</v>
      </c>
      <c r="N122" s="105">
        <v>0</v>
      </c>
      <c r="O122" s="105">
        <v>0</v>
      </c>
      <c r="P122" s="106">
        <v>0</v>
      </c>
      <c r="Q122" s="107">
        <f t="shared" si="25"/>
        <v>2</v>
      </c>
      <c r="R122" s="207"/>
    </row>
    <row r="123" spans="1:18" ht="20.100000000000001" customHeight="1" x14ac:dyDescent="0.2">
      <c r="B123" s="181" t="s">
        <v>236</v>
      </c>
      <c r="C123" s="182"/>
      <c r="D123" s="183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>
        <v>0</v>
      </c>
      <c r="O123" s="109">
        <v>0</v>
      </c>
      <c r="P123" s="110">
        <v>0</v>
      </c>
      <c r="Q123" s="107">
        <f t="shared" si="25"/>
        <v>0</v>
      </c>
      <c r="R123" s="207"/>
    </row>
    <row r="124" spans="1:18" ht="20.100000000000001" customHeight="1" x14ac:dyDescent="0.2">
      <c r="B124" s="181" t="s">
        <v>174</v>
      </c>
      <c r="C124" s="182"/>
      <c r="D124" s="183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>
        <v>0</v>
      </c>
      <c r="O124" s="105">
        <v>0</v>
      </c>
      <c r="P124" s="106">
        <v>0</v>
      </c>
      <c r="Q124" s="107">
        <f t="shared" si="25"/>
        <v>0</v>
      </c>
      <c r="R124" s="207"/>
    </row>
    <row r="125" spans="1:18" ht="20.100000000000001" customHeight="1" x14ac:dyDescent="0.2">
      <c r="B125" s="181" t="s">
        <v>244</v>
      </c>
      <c r="C125" s="182"/>
      <c r="D125" s="183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>
        <v>6</v>
      </c>
      <c r="O125" s="109">
        <v>0</v>
      </c>
      <c r="P125" s="110">
        <v>0</v>
      </c>
      <c r="Q125" s="111">
        <f t="shared" si="25"/>
        <v>6</v>
      </c>
      <c r="R125" s="207"/>
    </row>
    <row r="126" spans="1:18" ht="20.100000000000001" customHeight="1" x14ac:dyDescent="0.2">
      <c r="B126" s="181" t="s">
        <v>238</v>
      </c>
      <c r="C126" s="182"/>
      <c r="D126" s="183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>
        <v>0</v>
      </c>
      <c r="O126" s="105">
        <v>0</v>
      </c>
      <c r="P126" s="106">
        <v>0</v>
      </c>
      <c r="Q126" s="112">
        <f t="shared" si="25"/>
        <v>0</v>
      </c>
      <c r="R126" s="207"/>
    </row>
    <row r="127" spans="1:18" ht="20.100000000000001" customHeight="1" thickBot="1" x14ac:dyDescent="0.25">
      <c r="B127" s="184" t="s">
        <v>166</v>
      </c>
      <c r="C127" s="185"/>
      <c r="D127" s="186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  <c r="O127" s="114">
        <v>0</v>
      </c>
      <c r="P127" s="115">
        <v>0</v>
      </c>
      <c r="Q127" s="112">
        <f t="shared" si="25"/>
        <v>0</v>
      </c>
      <c r="R127" s="207"/>
    </row>
    <row r="128" spans="1:18" s="17" customFormat="1" ht="20.100000000000001" customHeight="1" thickTop="1" thickBot="1" x14ac:dyDescent="0.25">
      <c r="B128" s="187" t="str">
        <f>"Total "&amp;C118&amp;" ="</f>
        <v>Total Juvenile Dependency =</v>
      </c>
      <c r="C128" s="188"/>
      <c r="D128" s="189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26</v>
      </c>
      <c r="N128" s="99">
        <f t="shared" si="26"/>
        <v>32</v>
      </c>
      <c r="O128" s="99">
        <f t="shared" si="26"/>
        <v>29</v>
      </c>
      <c r="P128" s="116">
        <f t="shared" si="26"/>
        <v>19</v>
      </c>
      <c r="Q128" s="100">
        <f t="shared" si="25"/>
        <v>400</v>
      </c>
      <c r="R128" s="208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197" t="s">
        <v>240</v>
      </c>
      <c r="C131" s="198"/>
      <c r="D131" s="199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>
        <v>3878</v>
      </c>
      <c r="N131" s="95">
        <v>4090</v>
      </c>
      <c r="O131" s="95">
        <v>3989</v>
      </c>
      <c r="P131" s="96">
        <v>2995</v>
      </c>
      <c r="Q131" s="97">
        <f t="shared" ref="Q131:Q132" si="28">SUM(E131:P131)</f>
        <v>42778</v>
      </c>
      <c r="R131" s="210"/>
    </row>
    <row r="132" spans="1:18" ht="20.100000000000001" customHeight="1" thickTop="1" thickBot="1" x14ac:dyDescent="0.25">
      <c r="B132" s="194" t="str">
        <f>"Total "&amp;C130&amp;" ="</f>
        <v>Total Civil Traffic - UTCs =</v>
      </c>
      <c r="C132" s="195"/>
      <c r="D132" s="196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3878</v>
      </c>
      <c r="N132" s="99">
        <f t="shared" si="29"/>
        <v>4090</v>
      </c>
      <c r="O132" s="99">
        <f t="shared" si="29"/>
        <v>3989</v>
      </c>
      <c r="P132" s="99">
        <f t="shared" si="29"/>
        <v>2995</v>
      </c>
      <c r="Q132" s="100">
        <f t="shared" si="28"/>
        <v>42778</v>
      </c>
      <c r="R132" s="207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207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07"/>
    </row>
    <row r="135" spans="1:18" ht="20.100000000000001" customHeight="1" thickBot="1" x14ac:dyDescent="0.25">
      <c r="A135" s="35" t="s">
        <v>241</v>
      </c>
      <c r="B135" s="178" t="s">
        <v>242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/>
      <c r="O135" s="178"/>
      <c r="P135" s="178"/>
      <c r="Q135" s="19"/>
      <c r="R135" s="208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M28 E19:P19 O28:P28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7" zoomScale="85" zoomScaleNormal="85" zoomScaleSheetLayoutView="100" zoomScalePageLayoutView="75" workbookViewId="0">
      <selection activeCell="P46" sqref="P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23" t="s">
        <v>245</v>
      </c>
      <c r="H4" s="212" t="str">
        <f>IF('Sub Cases Monthly'!H4="","",'Sub Cases Monthly'!H4)</f>
        <v>August</v>
      </c>
      <c r="I4" s="212"/>
      <c r="K4" s="23" t="s">
        <v>4</v>
      </c>
      <c r="L4" s="42">
        <v>2</v>
      </c>
      <c r="N4"/>
      <c r="O4" s="209" t="str">
        <f>'Sub Cases Monthly'!Q4</f>
        <v>CCOC Form Version 1
Created 11/1/18</v>
      </c>
      <c r="P4" s="209"/>
      <c r="Q4" s="209"/>
    </row>
    <row r="5" spans="1:17" ht="24" customHeight="1" thickBot="1" x14ac:dyDescent="0.35">
      <c r="A5" s="7"/>
      <c r="C5" s="23" t="s">
        <v>74</v>
      </c>
      <c r="D5" s="180" t="str">
        <f>IF('Sub Cases Monthly'!D5="","",'Sub Cases Monthly'!D5)</f>
        <v>Michelle Levar</v>
      </c>
      <c r="E5" s="180"/>
      <c r="F5" s="8"/>
      <c r="N5" s="9"/>
      <c r="O5" s="211"/>
      <c r="P5" s="211"/>
      <c r="Q5" s="211"/>
    </row>
    <row r="6" spans="1:17" ht="24" customHeight="1" thickBot="1" x14ac:dyDescent="0.25">
      <c r="A6" s="7"/>
      <c r="C6" s="23" t="s">
        <v>85</v>
      </c>
      <c r="D6" s="179" t="str">
        <f>IF('Sub Cases Monthly'!D6="","",'Sub Cases Monthly'!D6)</f>
        <v>Michelle.levar@brevardclerk.us</v>
      </c>
      <c r="E6" s="179"/>
      <c r="F6" s="8"/>
      <c r="L6" s="216" t="s">
        <v>254</v>
      </c>
      <c r="M6" s="217"/>
      <c r="N6" s="217"/>
      <c r="O6" s="220" t="str">
        <f>"Total Number of Financial Receipts
for the County Fiscal Year "&amp;RIGHT(A2,9)&amp;":"</f>
        <v>Total Number of Financial Receipts
for the County Fiscal Year 2018-2019:</v>
      </c>
      <c r="P6" s="221"/>
      <c r="Q6" s="222"/>
    </row>
    <row r="7" spans="1:17" ht="24" customHeight="1" thickBot="1" x14ac:dyDescent="0.25">
      <c r="A7" s="7"/>
      <c r="L7" s="218"/>
      <c r="M7" s="219"/>
      <c r="N7" s="219"/>
      <c r="O7" s="213">
        <v>443473</v>
      </c>
      <c r="P7" s="214"/>
      <c r="Q7" s="215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90" t="s">
        <v>133</v>
      </c>
      <c r="C10" s="191"/>
      <c r="D10" s="191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693</v>
      </c>
      <c r="N10" s="141">
        <f>'Sub Cases Monthly'!N19</f>
        <v>588</v>
      </c>
      <c r="O10" s="141">
        <f>'Sub Cases Monthly'!O19</f>
        <v>618</v>
      </c>
      <c r="P10" s="142">
        <f>'Sub Cases Monthly'!P19</f>
        <v>511</v>
      </c>
      <c r="Q10" s="143">
        <f>SUM(E10:P10)</f>
        <v>7864</v>
      </c>
    </row>
    <row r="11" spans="1:17" ht="19.5" customHeight="1" x14ac:dyDescent="0.2">
      <c r="B11" s="181" t="s">
        <v>134</v>
      </c>
      <c r="C11" s="182"/>
      <c r="D11" s="182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883</v>
      </c>
      <c r="N11" s="145">
        <f>'Sub Cases Monthly'!N28</f>
        <v>885</v>
      </c>
      <c r="O11" s="145">
        <f>'Sub Cases Monthly'!O28</f>
        <v>742</v>
      </c>
      <c r="P11" s="146">
        <f>'Sub Cases Monthly'!P28</f>
        <v>715</v>
      </c>
      <c r="Q11" s="147">
        <f t="shared" ref="Q11:Q19" si="1">SUM(E11:P11)</f>
        <v>10389</v>
      </c>
    </row>
    <row r="12" spans="1:17" ht="19.5" customHeight="1" x14ac:dyDescent="0.2">
      <c r="B12" s="181" t="s">
        <v>141</v>
      </c>
      <c r="C12" s="182"/>
      <c r="D12" s="182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96</v>
      </c>
      <c r="N12" s="145">
        <f>'Sub Cases Monthly'!N35</f>
        <v>125</v>
      </c>
      <c r="O12" s="145">
        <f>'Sub Cases Monthly'!O35</f>
        <v>95</v>
      </c>
      <c r="P12" s="146">
        <f>'Sub Cases Monthly'!P35</f>
        <v>86</v>
      </c>
      <c r="Q12" s="147">
        <f t="shared" si="1"/>
        <v>1344</v>
      </c>
    </row>
    <row r="13" spans="1:17" ht="19.5" customHeight="1" x14ac:dyDescent="0.2">
      <c r="B13" s="181" t="s">
        <v>138</v>
      </c>
      <c r="C13" s="182"/>
      <c r="D13" s="182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907</v>
      </c>
      <c r="N13" s="145">
        <f>'Sub Cases Monthly'!N41</f>
        <v>961</v>
      </c>
      <c r="O13" s="145">
        <f>'Sub Cases Monthly'!O41</f>
        <v>948</v>
      </c>
      <c r="P13" s="146">
        <f>'Sub Cases Monthly'!P41</f>
        <v>802</v>
      </c>
      <c r="Q13" s="147">
        <f t="shared" si="1"/>
        <v>9795</v>
      </c>
    </row>
    <row r="14" spans="1:17" ht="19.5" customHeight="1" x14ac:dyDescent="0.2">
      <c r="B14" s="181" t="s">
        <v>135</v>
      </c>
      <c r="C14" s="182"/>
      <c r="D14" s="182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368</v>
      </c>
      <c r="N14" s="145">
        <f>'Sub Cases Monthly'!N67</f>
        <v>441</v>
      </c>
      <c r="O14" s="145">
        <f>'Sub Cases Monthly'!O67</f>
        <v>411</v>
      </c>
      <c r="P14" s="146">
        <f>'Sub Cases Monthly'!P67</f>
        <v>315</v>
      </c>
      <c r="Q14" s="147">
        <f t="shared" si="1"/>
        <v>4131</v>
      </c>
    </row>
    <row r="15" spans="1:17" ht="19.5" customHeight="1" x14ac:dyDescent="0.2">
      <c r="B15" s="181" t="s">
        <v>136</v>
      </c>
      <c r="C15" s="182"/>
      <c r="D15" s="182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752</v>
      </c>
      <c r="N15" s="145">
        <f>'Sub Cases Monthly'!N79</f>
        <v>1009</v>
      </c>
      <c r="O15" s="145">
        <f>'Sub Cases Monthly'!O79</f>
        <v>1145</v>
      </c>
      <c r="P15" s="146">
        <f>'Sub Cases Monthly'!P79</f>
        <v>928</v>
      </c>
      <c r="Q15" s="147">
        <f t="shared" si="1"/>
        <v>10989</v>
      </c>
    </row>
    <row r="16" spans="1:17" ht="19.5" customHeight="1" x14ac:dyDescent="0.2">
      <c r="B16" s="181" t="s">
        <v>137</v>
      </c>
      <c r="C16" s="182"/>
      <c r="D16" s="182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559</v>
      </c>
      <c r="N16" s="145">
        <f>'Sub Cases Monthly'!N101</f>
        <v>591</v>
      </c>
      <c r="O16" s="145">
        <f>'Sub Cases Monthly'!O101</f>
        <v>605</v>
      </c>
      <c r="P16" s="146">
        <f>'Sub Cases Monthly'!P101</f>
        <v>445</v>
      </c>
      <c r="Q16" s="147">
        <f t="shared" si="1"/>
        <v>6496</v>
      </c>
    </row>
    <row r="17" spans="1:17" ht="19.5" customHeight="1" x14ac:dyDescent="0.2">
      <c r="B17" s="181" t="s">
        <v>248</v>
      </c>
      <c r="C17" s="182"/>
      <c r="D17" s="182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548</v>
      </c>
      <c r="N17" s="145">
        <f>'Sub Cases Monthly'!N115</f>
        <v>604</v>
      </c>
      <c r="O17" s="145">
        <f>'Sub Cases Monthly'!O115</f>
        <v>612</v>
      </c>
      <c r="P17" s="146">
        <f>'Sub Cases Monthly'!P115</f>
        <v>495</v>
      </c>
      <c r="Q17" s="147">
        <f t="shared" si="1"/>
        <v>6577</v>
      </c>
    </row>
    <row r="18" spans="1:17" ht="19.5" customHeight="1" x14ac:dyDescent="0.2">
      <c r="B18" s="181" t="s">
        <v>140</v>
      </c>
      <c r="C18" s="182"/>
      <c r="D18" s="182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26</v>
      </c>
      <c r="N18" s="145">
        <f>'Sub Cases Monthly'!N128</f>
        <v>32</v>
      </c>
      <c r="O18" s="145">
        <f>'Sub Cases Monthly'!O128</f>
        <v>29</v>
      </c>
      <c r="P18" s="146">
        <f>'Sub Cases Monthly'!P128</f>
        <v>19</v>
      </c>
      <c r="Q18" s="147">
        <f t="shared" si="1"/>
        <v>400</v>
      </c>
    </row>
    <row r="19" spans="1:17" ht="19.5" customHeight="1" thickBot="1" x14ac:dyDescent="0.25">
      <c r="B19" s="184" t="s">
        <v>139</v>
      </c>
      <c r="C19" s="185"/>
      <c r="D19" s="185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3878</v>
      </c>
      <c r="N19" s="149">
        <f>'Sub Cases Monthly'!N132</f>
        <v>4090</v>
      </c>
      <c r="O19" s="149">
        <f>'Sub Cases Monthly'!O132</f>
        <v>3989</v>
      </c>
      <c r="P19" s="150">
        <f>'Sub Cases Monthly'!P132</f>
        <v>2995</v>
      </c>
      <c r="Q19" s="151">
        <f t="shared" si="1"/>
        <v>42778</v>
      </c>
    </row>
    <row r="20" spans="1:17" s="17" customFormat="1" ht="19.5" customHeight="1" thickTop="1" thickBot="1" x14ac:dyDescent="0.25">
      <c r="B20" s="187" t="s">
        <v>249</v>
      </c>
      <c r="C20" s="188"/>
      <c r="D20" s="189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8710</v>
      </c>
      <c r="N20" s="99">
        <f t="shared" si="2"/>
        <v>9326</v>
      </c>
      <c r="O20" s="99">
        <f t="shared" si="2"/>
        <v>9194</v>
      </c>
      <c r="P20" s="153">
        <f t="shared" si="2"/>
        <v>7311</v>
      </c>
      <c r="Q20" s="154">
        <f t="shared" ref="Q20" si="3">SUM(E20:P20)</f>
        <v>100763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90" t="s">
        <v>133</v>
      </c>
      <c r="C23" s="191"/>
      <c r="D23" s="191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>
        <v>875</v>
      </c>
      <c r="N23" s="102">
        <v>850</v>
      </c>
      <c r="O23" s="102">
        <v>842</v>
      </c>
      <c r="P23" s="155">
        <v>703</v>
      </c>
      <c r="Q23" s="156">
        <f t="shared" ref="Q23:Q33" si="5">SUM(E23:P23)</f>
        <v>9919</v>
      </c>
    </row>
    <row r="24" spans="1:17" ht="19.5" customHeight="1" x14ac:dyDescent="0.2">
      <c r="B24" s="181" t="s">
        <v>134</v>
      </c>
      <c r="C24" s="182"/>
      <c r="D24" s="182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>
        <v>165</v>
      </c>
      <c r="N24" s="105">
        <v>158</v>
      </c>
      <c r="O24" s="105">
        <v>175</v>
      </c>
      <c r="P24" s="157">
        <v>149</v>
      </c>
      <c r="Q24" s="158">
        <f t="shared" si="5"/>
        <v>1951</v>
      </c>
    </row>
    <row r="25" spans="1:17" ht="19.5" customHeight="1" x14ac:dyDescent="0.2">
      <c r="B25" s="181" t="s">
        <v>141</v>
      </c>
      <c r="C25" s="182"/>
      <c r="D25" s="182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>
        <v>118</v>
      </c>
      <c r="N25" s="109">
        <v>210</v>
      </c>
      <c r="O25" s="109">
        <v>165</v>
      </c>
      <c r="P25" s="159">
        <v>181</v>
      </c>
      <c r="Q25" s="158">
        <f t="shared" si="5"/>
        <v>1989</v>
      </c>
    </row>
    <row r="26" spans="1:17" ht="19.5" customHeight="1" x14ac:dyDescent="0.2">
      <c r="B26" s="181" t="s">
        <v>138</v>
      </c>
      <c r="C26" s="182"/>
      <c r="D26" s="182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>
        <v>213</v>
      </c>
      <c r="N26" s="105">
        <v>183</v>
      </c>
      <c r="O26" s="105">
        <v>227</v>
      </c>
      <c r="P26" s="157">
        <v>184</v>
      </c>
      <c r="Q26" s="158">
        <f t="shared" si="5"/>
        <v>2454</v>
      </c>
    </row>
    <row r="27" spans="1:17" ht="19.5" customHeight="1" x14ac:dyDescent="0.2">
      <c r="B27" s="181" t="s">
        <v>135</v>
      </c>
      <c r="C27" s="182"/>
      <c r="D27" s="182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>
        <v>147</v>
      </c>
      <c r="N27" s="109">
        <v>173</v>
      </c>
      <c r="O27" s="109">
        <v>158</v>
      </c>
      <c r="P27" s="159"/>
      <c r="Q27" s="158">
        <f t="shared" si="5"/>
        <v>1925</v>
      </c>
    </row>
    <row r="28" spans="1:17" ht="19.5" customHeight="1" x14ac:dyDescent="0.2">
      <c r="B28" s="181" t="s">
        <v>136</v>
      </c>
      <c r="C28" s="182"/>
      <c r="D28" s="182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>
        <v>307</v>
      </c>
      <c r="N28" s="105">
        <v>361</v>
      </c>
      <c r="O28" s="105">
        <v>324</v>
      </c>
      <c r="P28" s="157"/>
      <c r="Q28" s="158">
        <f t="shared" si="5"/>
        <v>3736</v>
      </c>
    </row>
    <row r="29" spans="1:17" ht="19.5" customHeight="1" x14ac:dyDescent="0.2">
      <c r="B29" s="181" t="s">
        <v>137</v>
      </c>
      <c r="C29" s="182"/>
      <c r="D29" s="182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>
        <v>225</v>
      </c>
      <c r="N29" s="109">
        <v>218</v>
      </c>
      <c r="O29" s="109">
        <v>268</v>
      </c>
      <c r="P29" s="159"/>
      <c r="Q29" s="158">
        <f t="shared" si="5"/>
        <v>1883</v>
      </c>
    </row>
    <row r="30" spans="1:17" ht="19.5" customHeight="1" x14ac:dyDescent="0.2">
      <c r="B30" s="181" t="s">
        <v>248</v>
      </c>
      <c r="C30" s="182"/>
      <c r="D30" s="182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>
        <v>637</v>
      </c>
      <c r="N30" s="105">
        <v>690</v>
      </c>
      <c r="O30" s="105">
        <v>854</v>
      </c>
      <c r="P30" s="157"/>
      <c r="Q30" s="158">
        <f t="shared" si="5"/>
        <v>7513</v>
      </c>
    </row>
    <row r="31" spans="1:17" ht="19.5" customHeight="1" x14ac:dyDescent="0.2">
      <c r="B31" s="181" t="s">
        <v>140</v>
      </c>
      <c r="C31" s="182"/>
      <c r="D31" s="182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>
        <v>48</v>
      </c>
      <c r="N31" s="109">
        <v>75</v>
      </c>
      <c r="O31" s="109">
        <v>69</v>
      </c>
      <c r="P31" s="159"/>
      <c r="Q31" s="158">
        <f t="shared" si="5"/>
        <v>723</v>
      </c>
    </row>
    <row r="32" spans="1:17" ht="19.5" customHeight="1" thickBot="1" x14ac:dyDescent="0.25">
      <c r="B32" s="184" t="s">
        <v>139</v>
      </c>
      <c r="C32" s="185"/>
      <c r="D32" s="186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87" t="str">
        <f>"Total "&amp;C22&amp;" ="</f>
        <v>Total ReOpens =</v>
      </c>
      <c r="C33" s="188"/>
      <c r="D33" s="189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2735</v>
      </c>
      <c r="N33" s="99">
        <f t="shared" si="6"/>
        <v>2918</v>
      </c>
      <c r="O33" s="99">
        <f t="shared" si="6"/>
        <v>3082</v>
      </c>
      <c r="P33" s="153">
        <f t="shared" si="6"/>
        <v>1217</v>
      </c>
      <c r="Q33" s="164">
        <f t="shared" si="5"/>
        <v>32093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90" t="s">
        <v>133</v>
      </c>
      <c r="C36" s="191"/>
      <c r="D36" s="191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>
        <v>29</v>
      </c>
      <c r="N36" s="102">
        <v>22</v>
      </c>
      <c r="O36" s="102">
        <v>26</v>
      </c>
      <c r="P36" s="155">
        <v>19</v>
      </c>
      <c r="Q36" s="156">
        <f t="shared" ref="Q36:Q46" si="8">SUM(E36:P36)</f>
        <v>394</v>
      </c>
    </row>
    <row r="37" spans="1:17" ht="19.5" customHeight="1" x14ac:dyDescent="0.2">
      <c r="B37" s="181" t="s">
        <v>134</v>
      </c>
      <c r="C37" s="182"/>
      <c r="D37" s="182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>
        <v>1</v>
      </c>
      <c r="N37" s="105">
        <v>6</v>
      </c>
      <c r="O37" s="105">
        <v>1</v>
      </c>
      <c r="P37" s="157">
        <v>0</v>
      </c>
      <c r="Q37" s="158">
        <f t="shared" si="8"/>
        <v>30</v>
      </c>
    </row>
    <row r="38" spans="1:17" ht="19.5" customHeight="1" x14ac:dyDescent="0.2">
      <c r="B38" s="181" t="s">
        <v>141</v>
      </c>
      <c r="C38" s="182"/>
      <c r="D38" s="182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>
        <v>0</v>
      </c>
      <c r="N38" s="109">
        <v>0</v>
      </c>
      <c r="O38" s="109">
        <v>0</v>
      </c>
      <c r="P38" s="159">
        <v>0</v>
      </c>
      <c r="Q38" s="158">
        <f t="shared" si="8"/>
        <v>3</v>
      </c>
    </row>
    <row r="39" spans="1:17" ht="19.5" customHeight="1" x14ac:dyDescent="0.2">
      <c r="B39" s="181" t="s">
        <v>138</v>
      </c>
      <c r="C39" s="182"/>
      <c r="D39" s="182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>
        <v>6</v>
      </c>
      <c r="N39" s="105">
        <v>4</v>
      </c>
      <c r="O39" s="105">
        <v>9</v>
      </c>
      <c r="P39" s="157">
        <v>3</v>
      </c>
      <c r="Q39" s="158">
        <f t="shared" si="8"/>
        <v>79</v>
      </c>
    </row>
    <row r="40" spans="1:17" ht="19.5" customHeight="1" x14ac:dyDescent="0.2">
      <c r="B40" s="181" t="s">
        <v>135</v>
      </c>
      <c r="C40" s="182"/>
      <c r="D40" s="182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>
        <v>1</v>
      </c>
      <c r="N40" s="109">
        <v>19</v>
      </c>
      <c r="O40" s="109">
        <v>7</v>
      </c>
      <c r="P40" s="159">
        <v>3</v>
      </c>
      <c r="Q40" s="158">
        <f t="shared" si="8"/>
        <v>114</v>
      </c>
    </row>
    <row r="41" spans="1:17" ht="19.5" customHeight="1" x14ac:dyDescent="0.2">
      <c r="B41" s="181" t="s">
        <v>136</v>
      </c>
      <c r="C41" s="182"/>
      <c r="D41" s="182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3</v>
      </c>
      <c r="P41" s="157">
        <v>0</v>
      </c>
      <c r="Q41" s="158">
        <f t="shared" si="8"/>
        <v>4</v>
      </c>
    </row>
    <row r="42" spans="1:17" ht="19.5" customHeight="1" x14ac:dyDescent="0.2">
      <c r="B42" s="181" t="s">
        <v>137</v>
      </c>
      <c r="C42" s="182"/>
      <c r="D42" s="182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>
        <v>1</v>
      </c>
      <c r="N42" s="109">
        <v>3</v>
      </c>
      <c r="O42" s="109">
        <v>0</v>
      </c>
      <c r="P42" s="159">
        <v>1</v>
      </c>
      <c r="Q42" s="158">
        <f t="shared" si="8"/>
        <v>8</v>
      </c>
    </row>
    <row r="43" spans="1:17" ht="19.5" customHeight="1" x14ac:dyDescent="0.2">
      <c r="B43" s="181" t="s">
        <v>248</v>
      </c>
      <c r="C43" s="182"/>
      <c r="D43" s="182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>
        <v>2</v>
      </c>
      <c r="N43" s="105">
        <v>2</v>
      </c>
      <c r="O43" s="105">
        <v>1</v>
      </c>
      <c r="P43" s="157">
        <v>3</v>
      </c>
      <c r="Q43" s="158">
        <f t="shared" si="8"/>
        <v>29</v>
      </c>
    </row>
    <row r="44" spans="1:17" ht="19.5" customHeight="1" x14ac:dyDescent="0.2">
      <c r="B44" s="181" t="s">
        <v>140</v>
      </c>
      <c r="C44" s="182"/>
      <c r="D44" s="182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>
        <v>0</v>
      </c>
      <c r="N44" s="109">
        <v>1</v>
      </c>
      <c r="O44" s="109">
        <v>10</v>
      </c>
      <c r="P44" s="159">
        <v>3</v>
      </c>
      <c r="Q44" s="158">
        <f t="shared" si="8"/>
        <v>38</v>
      </c>
    </row>
    <row r="45" spans="1:17" ht="19.5" customHeight="1" thickBot="1" x14ac:dyDescent="0.25">
      <c r="B45" s="184" t="s">
        <v>139</v>
      </c>
      <c r="C45" s="185"/>
      <c r="D45" s="186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>
        <v>0</v>
      </c>
      <c r="N45" s="127">
        <v>1</v>
      </c>
      <c r="O45" s="127">
        <v>1</v>
      </c>
      <c r="P45" s="165">
        <v>0</v>
      </c>
      <c r="Q45" s="163">
        <f t="shared" si="8"/>
        <v>5</v>
      </c>
    </row>
    <row r="46" spans="1:17" s="17" customFormat="1" ht="19.5" customHeight="1" thickTop="1" thickBot="1" x14ac:dyDescent="0.25">
      <c r="B46" s="187" t="str">
        <f>"Total "&amp;C35&amp;" ="</f>
        <v>Total NOAs =</v>
      </c>
      <c r="C46" s="188"/>
      <c r="D46" s="189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40</v>
      </c>
      <c r="N46" s="99">
        <f t="shared" si="9"/>
        <v>58</v>
      </c>
      <c r="O46" s="99">
        <f t="shared" si="9"/>
        <v>58</v>
      </c>
      <c r="P46" s="153">
        <f t="shared" si="9"/>
        <v>32</v>
      </c>
      <c r="Q46" s="164">
        <f t="shared" si="8"/>
        <v>704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="85" zoomScaleNormal="85" zoomScaleSheetLayoutView="100" zoomScalePageLayoutView="75" workbookViewId="0">
      <selection activeCell="J69" sqref="J69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2" t="str">
        <f>IF('Sub Cases Monthly'!D4="","",'Sub Cases Monthly'!D4)</f>
        <v>Brevard</v>
      </c>
      <c r="E4" s="212"/>
      <c r="F4" s="8"/>
      <c r="G4" s="92" t="s">
        <v>337</v>
      </c>
      <c r="H4" s="224" t="s">
        <v>336</v>
      </c>
      <c r="I4" s="224"/>
      <c r="K4" s="23" t="s">
        <v>4</v>
      </c>
      <c r="L4" s="93">
        <v>2</v>
      </c>
      <c r="N4"/>
      <c r="O4"/>
      <c r="R4" s="223" t="str">
        <f>'Sub Cases Monthly'!Q4</f>
        <v>CCOC Form Version 1
Created 11/1/18</v>
      </c>
      <c r="S4" s="223"/>
    </row>
    <row r="5" spans="1:19" ht="24" customHeight="1" x14ac:dyDescent="0.3">
      <c r="A5" s="7"/>
      <c r="C5" s="23" t="s">
        <v>74</v>
      </c>
      <c r="D5" s="225" t="str">
        <f>IF('Sub Cases Monthly'!D5="","",'Sub Cases Monthly'!D5)</f>
        <v>Michelle Levar</v>
      </c>
      <c r="E5" s="225"/>
      <c r="F5" s="8"/>
      <c r="N5" s="9"/>
      <c r="R5" s="223"/>
      <c r="S5" s="223"/>
    </row>
    <row r="6" spans="1:19" ht="24" customHeight="1" x14ac:dyDescent="0.2">
      <c r="A6" s="7"/>
      <c r="C6" s="23" t="s">
        <v>85</v>
      </c>
      <c r="D6" s="226" t="str">
        <f>IF('Sub Cases Monthly'!D6="","",'Sub Cases Monthly'!D6)</f>
        <v>Michelle.levar@brevardclerk.us</v>
      </c>
      <c r="E6" s="226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3" t="s">
        <v>270</v>
      </c>
      <c r="B8" s="243"/>
      <c r="C8" s="243"/>
      <c r="D8" s="243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39" t="s">
        <v>255</v>
      </c>
      <c r="F9" s="241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71" t="s">
        <v>278</v>
      </c>
      <c r="L9" s="230" t="str">
        <f t="shared" ref="L9:M9" si="0">TEXT(DATE(LEFT(RIGHT($A$2,9),4),10,1),"m/d/yy")&amp;" - "&amp;TEXT(DATE(LEFT(RIGHT($A$2,9),4),12,31),"m/d/yy")</f>
        <v>10/1/18 - 12/31/18</v>
      </c>
      <c r="M9" s="231" t="str">
        <f t="shared" si="0"/>
        <v>10/1/18 - 12/31/18</v>
      </c>
      <c r="N9" s="230" t="str">
        <f t="shared" ref="N9:O9" si="1">TEXT(DATE(RIGHT($A$2,4),1,1),"m/d/yy")&amp;" - "&amp;TEXT(DATE(RIGHT($A$2,4),3,31),"m/d/yy")</f>
        <v>1/1/19 - 3/31/19</v>
      </c>
      <c r="O9" s="231" t="str">
        <f t="shared" si="1"/>
        <v>1/1/19 - 3/31/19</v>
      </c>
      <c r="P9" s="230" t="str">
        <f t="shared" ref="P9:Q9" si="2">TEXT(DATE(RIGHT($A$2,4),4,1),"m/d/yy")&amp;" - "&amp;TEXT(DATE(RIGHT($A$2,4),6,30),"m/d/yy")</f>
        <v>4/1/19 - 6/30/19</v>
      </c>
      <c r="Q9" s="232" t="str">
        <f t="shared" si="2"/>
        <v>4/1/19 - 6/30/19</v>
      </c>
      <c r="R9" s="247" t="str">
        <f t="shared" ref="R9:S9" si="3">TEXT(DATE(RIGHT($A$2,4),7,1),"m/d/yy")&amp;" - "&amp;TEXT(DATE(RIGHT($A$2,4),9,30),"m/d/yy")</f>
        <v>7/1/19 - 9/30/19</v>
      </c>
      <c r="S9" s="248" t="str">
        <f t="shared" si="3"/>
        <v>7/1/19 - 9/30/19</v>
      </c>
    </row>
    <row r="10" spans="1:19" ht="19.5" customHeight="1" thickBot="1" x14ac:dyDescent="0.25">
      <c r="B10" s="28"/>
      <c r="C10" s="267"/>
      <c r="D10" s="268"/>
      <c r="E10" s="240"/>
      <c r="F10" s="242"/>
      <c r="G10" s="46" t="s">
        <v>274</v>
      </c>
      <c r="H10" s="47" t="s">
        <v>275</v>
      </c>
      <c r="I10" s="47" t="s">
        <v>276</v>
      </c>
      <c r="J10" s="48" t="s">
        <v>277</v>
      </c>
      <c r="K10" s="272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33" t="s">
        <v>279</v>
      </c>
      <c r="C11" s="234"/>
      <c r="D11" s="41" t="s">
        <v>257</v>
      </c>
      <c r="E11" s="244">
        <v>0.8</v>
      </c>
      <c r="F11" s="227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2171</v>
      </c>
      <c r="J11" s="168">
        <f>SUM('Outputs Monthly'!N10:P10)</f>
        <v>1717</v>
      </c>
      <c r="K11" s="169">
        <f>SUM(G11:J11)</f>
        <v>7848</v>
      </c>
      <c r="L11" s="249"/>
      <c r="M11" s="252"/>
      <c r="N11" s="255"/>
      <c r="O11" s="252"/>
      <c r="P11" s="255"/>
      <c r="Q11" s="261"/>
      <c r="R11" s="258"/>
      <c r="S11" s="264"/>
    </row>
    <row r="12" spans="1:19" ht="19.5" customHeight="1" thickBot="1" x14ac:dyDescent="0.25">
      <c r="B12" s="235"/>
      <c r="C12" s="236"/>
      <c r="D12" s="40" t="s">
        <v>272</v>
      </c>
      <c r="E12" s="245"/>
      <c r="F12" s="228"/>
      <c r="G12" s="170">
        <v>1902</v>
      </c>
      <c r="H12" s="171">
        <v>1975</v>
      </c>
      <c r="I12" s="171">
        <v>2116</v>
      </c>
      <c r="J12" s="172">
        <v>1694</v>
      </c>
      <c r="K12" s="173">
        <f>SUM(G12:J12)</f>
        <v>7687</v>
      </c>
      <c r="L12" s="250"/>
      <c r="M12" s="253"/>
      <c r="N12" s="256"/>
      <c r="O12" s="253"/>
      <c r="P12" s="256"/>
      <c r="Q12" s="262"/>
      <c r="R12" s="259"/>
      <c r="S12" s="265"/>
    </row>
    <row r="13" spans="1:19" ht="19.5" customHeight="1" thickTop="1" thickBot="1" x14ac:dyDescent="0.25">
      <c r="B13" s="237"/>
      <c r="C13" s="238"/>
      <c r="D13" s="50" t="s">
        <v>259</v>
      </c>
      <c r="E13" s="246"/>
      <c r="F13" s="229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0.97470000000000001</v>
      </c>
      <c r="J13" s="176">
        <f t="shared" si="4"/>
        <v>0.98660000000000003</v>
      </c>
      <c r="K13" s="177">
        <f t="shared" si="4"/>
        <v>0.97950000000000004</v>
      </c>
      <c r="L13" s="251"/>
      <c r="M13" s="254"/>
      <c r="N13" s="257"/>
      <c r="O13" s="254"/>
      <c r="P13" s="257"/>
      <c r="Q13" s="263"/>
      <c r="R13" s="260"/>
      <c r="S13" s="266"/>
    </row>
    <row r="14" spans="1:19" customFormat="1" ht="19.5" customHeight="1" x14ac:dyDescent="0.2">
      <c r="B14" s="233" t="s">
        <v>283</v>
      </c>
      <c r="C14" s="234"/>
      <c r="D14" s="41" t="s">
        <v>257</v>
      </c>
      <c r="E14" s="244">
        <v>0.8</v>
      </c>
      <c r="F14" s="227" t="s">
        <v>282</v>
      </c>
      <c r="G14" s="166">
        <v>2527</v>
      </c>
      <c r="H14" s="167">
        <f>SUM('Outputs Monthly'!H11:J11)</f>
        <v>2709</v>
      </c>
      <c r="I14" s="167">
        <v>2809</v>
      </c>
      <c r="J14" s="168">
        <f>SUM('Outputs Monthly'!N11:P11)</f>
        <v>2342</v>
      </c>
      <c r="K14" s="169">
        <f>SUM(G14:J14)</f>
        <v>10387</v>
      </c>
      <c r="L14" s="249"/>
      <c r="M14" s="252"/>
      <c r="N14" s="255"/>
      <c r="O14" s="252"/>
      <c r="P14" s="255"/>
      <c r="Q14" s="261"/>
      <c r="R14" s="258"/>
      <c r="S14" s="264"/>
    </row>
    <row r="15" spans="1:19" customFormat="1" ht="19.5" customHeight="1" thickBot="1" x14ac:dyDescent="0.25">
      <c r="B15" s="235"/>
      <c r="C15" s="236"/>
      <c r="D15" s="40" t="s">
        <v>286</v>
      </c>
      <c r="E15" s="245"/>
      <c r="F15" s="228"/>
      <c r="G15" s="170">
        <v>2490</v>
      </c>
      <c r="H15" s="171">
        <v>2651</v>
      </c>
      <c r="I15" s="171">
        <v>2679</v>
      </c>
      <c r="J15" s="172">
        <v>2261</v>
      </c>
      <c r="K15" s="173">
        <f>SUM(G15:J15)</f>
        <v>10081</v>
      </c>
      <c r="L15" s="250"/>
      <c r="M15" s="253"/>
      <c r="N15" s="256"/>
      <c r="O15" s="253"/>
      <c r="P15" s="256"/>
      <c r="Q15" s="262"/>
      <c r="R15" s="259"/>
      <c r="S15" s="265"/>
    </row>
    <row r="16" spans="1:19" customFormat="1" ht="19.5" customHeight="1" thickTop="1" thickBot="1" x14ac:dyDescent="0.25">
      <c r="B16" s="237"/>
      <c r="C16" s="238"/>
      <c r="D16" s="50" t="s">
        <v>259</v>
      </c>
      <c r="E16" s="246"/>
      <c r="F16" s="229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0.95369999999999999</v>
      </c>
      <c r="J16" s="176">
        <f t="shared" ref="J16" si="7">IF(J14=0,1,IFERROR(ROUND(J15/J14,4),0))</f>
        <v>0.96540000000000004</v>
      </c>
      <c r="K16" s="177">
        <f t="shared" ref="K16" si="8">IF(K14=0,1,IFERROR(ROUND(K15/K14,4),0))</f>
        <v>0.97050000000000003</v>
      </c>
      <c r="L16" s="251"/>
      <c r="M16" s="254"/>
      <c r="N16" s="257"/>
      <c r="O16" s="254"/>
      <c r="P16" s="257"/>
      <c r="Q16" s="263"/>
      <c r="R16" s="260"/>
      <c r="S16" s="266"/>
    </row>
    <row r="17" spans="2:19" customFormat="1" ht="19.5" customHeight="1" x14ac:dyDescent="0.2">
      <c r="B17" s="233" t="s">
        <v>268</v>
      </c>
      <c r="C17" s="234"/>
      <c r="D17" s="41" t="s">
        <v>264</v>
      </c>
      <c r="E17" s="244">
        <v>0.8</v>
      </c>
      <c r="F17" s="227" t="s">
        <v>281</v>
      </c>
      <c r="G17" s="166">
        <v>364</v>
      </c>
      <c r="H17" s="167">
        <f>SUM('Outputs Monthly'!H12:J12)</f>
        <v>296</v>
      </c>
      <c r="I17" s="167">
        <v>377</v>
      </c>
      <c r="J17" s="168">
        <v>306</v>
      </c>
      <c r="K17" s="169">
        <f>SUM(G17:J17)</f>
        <v>1343</v>
      </c>
      <c r="L17" s="249"/>
      <c r="M17" s="252"/>
      <c r="N17" s="255"/>
      <c r="O17" s="252"/>
      <c r="P17" s="255"/>
      <c r="Q17" s="261"/>
      <c r="R17" s="258"/>
      <c r="S17" s="264"/>
    </row>
    <row r="18" spans="2:19" customFormat="1" ht="19.5" customHeight="1" thickBot="1" x14ac:dyDescent="0.25">
      <c r="B18" s="235"/>
      <c r="C18" s="236"/>
      <c r="D18" s="40" t="s">
        <v>272</v>
      </c>
      <c r="E18" s="245"/>
      <c r="F18" s="228"/>
      <c r="G18" s="170">
        <v>341</v>
      </c>
      <c r="H18" s="171">
        <v>294</v>
      </c>
      <c r="I18" s="171">
        <v>371</v>
      </c>
      <c r="J18" s="172">
        <v>281</v>
      </c>
      <c r="K18" s="173">
        <f>SUM(G18:J18)</f>
        <v>1287</v>
      </c>
      <c r="L18" s="250"/>
      <c r="M18" s="253"/>
      <c r="N18" s="256"/>
      <c r="O18" s="253"/>
      <c r="P18" s="256"/>
      <c r="Q18" s="262"/>
      <c r="R18" s="259"/>
      <c r="S18" s="265"/>
    </row>
    <row r="19" spans="2:19" customFormat="1" ht="19.5" customHeight="1" thickTop="1" thickBot="1" x14ac:dyDescent="0.25">
      <c r="B19" s="237"/>
      <c r="C19" s="238"/>
      <c r="D19" s="50" t="s">
        <v>259</v>
      </c>
      <c r="E19" s="246"/>
      <c r="F19" s="229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0.98409999999999997</v>
      </c>
      <c r="J19" s="176">
        <f t="shared" ref="J19" si="11">IF(J17=0,1,IFERROR(ROUND(J18/J17,4),0))</f>
        <v>0.91830000000000001</v>
      </c>
      <c r="K19" s="177">
        <f t="shared" ref="K19" si="12">IF(K17=0,1,IFERROR(ROUND(K18/K17,4),0))</f>
        <v>0.95830000000000004</v>
      </c>
      <c r="L19" s="251"/>
      <c r="M19" s="254"/>
      <c r="N19" s="257"/>
      <c r="O19" s="254"/>
      <c r="P19" s="257"/>
      <c r="Q19" s="263"/>
      <c r="R19" s="260"/>
      <c r="S19" s="266"/>
    </row>
    <row r="20" spans="2:19" customFormat="1" ht="19.5" customHeight="1" x14ac:dyDescent="0.2">
      <c r="B20" s="233" t="s">
        <v>284</v>
      </c>
      <c r="C20" s="234"/>
      <c r="D20" s="41" t="s">
        <v>285</v>
      </c>
      <c r="E20" s="244">
        <v>0.8</v>
      </c>
      <c r="F20" s="227" t="s">
        <v>282</v>
      </c>
      <c r="G20" s="166">
        <v>2170</v>
      </c>
      <c r="H20" s="167">
        <f>SUM('Outputs Monthly'!H13:J13)</f>
        <v>2349</v>
      </c>
      <c r="I20" s="167">
        <v>2699</v>
      </c>
      <c r="J20" s="168">
        <f>SUM('Outputs Monthly'!N13:P13)</f>
        <v>2711</v>
      </c>
      <c r="K20" s="169">
        <f>SUM(G20:J20)</f>
        <v>9929</v>
      </c>
      <c r="L20" s="249"/>
      <c r="M20" s="252"/>
      <c r="N20" s="255"/>
      <c r="O20" s="252"/>
      <c r="P20" s="255"/>
      <c r="Q20" s="261"/>
      <c r="R20" s="258"/>
      <c r="S20" s="264"/>
    </row>
    <row r="21" spans="2:19" customFormat="1" ht="19.5" customHeight="1" thickBot="1" x14ac:dyDescent="0.25">
      <c r="B21" s="235"/>
      <c r="C21" s="236"/>
      <c r="D21" s="40" t="s">
        <v>286</v>
      </c>
      <c r="E21" s="245"/>
      <c r="F21" s="228"/>
      <c r="G21" s="170">
        <v>2142</v>
      </c>
      <c r="H21" s="171">
        <v>2301</v>
      </c>
      <c r="I21" s="171">
        <v>2535</v>
      </c>
      <c r="J21" s="172">
        <v>2486</v>
      </c>
      <c r="K21" s="173">
        <f>SUM(G21:J21)</f>
        <v>9464</v>
      </c>
      <c r="L21" s="250"/>
      <c r="M21" s="253"/>
      <c r="N21" s="256"/>
      <c r="O21" s="253"/>
      <c r="P21" s="256"/>
      <c r="Q21" s="262"/>
      <c r="R21" s="259"/>
      <c r="S21" s="265"/>
    </row>
    <row r="22" spans="2:19" customFormat="1" ht="19.5" customHeight="1" thickTop="1" thickBot="1" x14ac:dyDescent="0.25">
      <c r="B22" s="237"/>
      <c r="C22" s="238"/>
      <c r="D22" s="50" t="s">
        <v>259</v>
      </c>
      <c r="E22" s="246"/>
      <c r="F22" s="229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0.93920000000000003</v>
      </c>
      <c r="J22" s="176">
        <f t="shared" ref="J22" si="15">IF(J20=0,1,IFERROR(ROUND(J21/J20,4),0))</f>
        <v>0.91700000000000004</v>
      </c>
      <c r="K22" s="177">
        <f t="shared" ref="K22" si="16">IF(K20=0,1,IFERROR(ROUND(K21/K20,4),0))</f>
        <v>0.95320000000000005</v>
      </c>
      <c r="L22" s="251"/>
      <c r="M22" s="254"/>
      <c r="N22" s="257"/>
      <c r="O22" s="254"/>
      <c r="P22" s="257"/>
      <c r="Q22" s="263"/>
      <c r="R22" s="260"/>
      <c r="S22" s="266"/>
    </row>
    <row r="23" spans="2:19" customFormat="1" ht="19.5" customHeight="1" x14ac:dyDescent="0.2">
      <c r="B23" s="233" t="s">
        <v>287</v>
      </c>
      <c r="C23" s="234"/>
      <c r="D23" s="41" t="s">
        <v>265</v>
      </c>
      <c r="E23" s="244">
        <v>0.8</v>
      </c>
      <c r="F23" s="227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1142</v>
      </c>
      <c r="J23" s="168">
        <f>SUM('Outputs Monthly'!N14:P14)</f>
        <v>1167</v>
      </c>
      <c r="K23" s="169">
        <f>SUM(G23:J23)</f>
        <v>4132</v>
      </c>
      <c r="L23" s="249"/>
      <c r="M23" s="252"/>
      <c r="N23" s="255"/>
      <c r="O23" s="252"/>
      <c r="P23" s="255"/>
      <c r="Q23" s="261"/>
      <c r="R23" s="258"/>
      <c r="S23" s="264"/>
    </row>
    <row r="24" spans="2:19" customFormat="1" ht="19.5" customHeight="1" thickBot="1" x14ac:dyDescent="0.25">
      <c r="B24" s="235"/>
      <c r="C24" s="236"/>
      <c r="D24" s="40" t="s">
        <v>272</v>
      </c>
      <c r="E24" s="245"/>
      <c r="F24" s="228"/>
      <c r="G24" s="170">
        <v>833</v>
      </c>
      <c r="H24" s="171">
        <v>954</v>
      </c>
      <c r="I24" s="171">
        <v>1108</v>
      </c>
      <c r="J24" s="172">
        <v>1118</v>
      </c>
      <c r="K24" s="173">
        <f>SUM(G24:J24)</f>
        <v>4013</v>
      </c>
      <c r="L24" s="250"/>
      <c r="M24" s="253"/>
      <c r="N24" s="256"/>
      <c r="O24" s="253"/>
      <c r="P24" s="256"/>
      <c r="Q24" s="262"/>
      <c r="R24" s="259"/>
      <c r="S24" s="265"/>
    </row>
    <row r="25" spans="2:19" customFormat="1" ht="19.5" customHeight="1" thickTop="1" thickBot="1" x14ac:dyDescent="0.25">
      <c r="B25" s="237"/>
      <c r="C25" s="238"/>
      <c r="D25" s="50" t="s">
        <v>259</v>
      </c>
      <c r="E25" s="246"/>
      <c r="F25" s="229"/>
      <c r="G25" s="174">
        <f>IF(G23=0,1,IFERROR(ROUND(G24/G23,4),0))</f>
        <v>0.97660000000000002</v>
      </c>
      <c r="H25" s="175">
        <f t="shared" ref="H25:I25" si="17">IF(H23=0,1,IFERROR(ROUND(H24/H23,4),0))</f>
        <v>0.98350000000000004</v>
      </c>
      <c r="I25" s="175">
        <f t="shared" si="17"/>
        <v>0.97019999999999995</v>
      </c>
      <c r="J25" s="176">
        <f t="shared" ref="J25" si="18">IF(J23=0,1,IFERROR(ROUND(J24/J23,4),0))</f>
        <v>0.95799999999999996</v>
      </c>
      <c r="K25" s="177">
        <f t="shared" ref="K25" si="19">IF(K23=0,1,IFERROR(ROUND(K24/K23,4),0))</f>
        <v>0.97119999999999995</v>
      </c>
      <c r="L25" s="251"/>
      <c r="M25" s="254"/>
      <c r="N25" s="257"/>
      <c r="O25" s="254"/>
      <c r="P25" s="257"/>
      <c r="Q25" s="263"/>
      <c r="R25" s="260"/>
      <c r="S25" s="266"/>
    </row>
    <row r="26" spans="2:19" customFormat="1" ht="19.5" customHeight="1" x14ac:dyDescent="0.2">
      <c r="B26" s="233" t="s">
        <v>288</v>
      </c>
      <c r="C26" s="234"/>
      <c r="D26" s="41" t="s">
        <v>265</v>
      </c>
      <c r="E26" s="244">
        <v>0.8</v>
      </c>
      <c r="F26" s="227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2445</v>
      </c>
      <c r="J26" s="168">
        <v>3082</v>
      </c>
      <c r="K26" s="169">
        <f>SUM(G26:J26)</f>
        <v>10989</v>
      </c>
      <c r="L26" s="249"/>
      <c r="M26" s="252"/>
      <c r="N26" s="255"/>
      <c r="O26" s="252"/>
      <c r="P26" s="255"/>
      <c r="Q26" s="261"/>
      <c r="R26" s="258"/>
      <c r="S26" s="264"/>
    </row>
    <row r="27" spans="2:19" customFormat="1" ht="19.5" customHeight="1" thickBot="1" x14ac:dyDescent="0.25">
      <c r="B27" s="235"/>
      <c r="C27" s="236"/>
      <c r="D27" s="40" t="s">
        <v>272</v>
      </c>
      <c r="E27" s="245"/>
      <c r="F27" s="228"/>
      <c r="G27" s="170">
        <v>2485</v>
      </c>
      <c r="H27" s="171">
        <v>2560</v>
      </c>
      <c r="I27" s="171">
        <v>2300</v>
      </c>
      <c r="J27" s="172">
        <v>2625</v>
      </c>
      <c r="K27" s="173">
        <f>SUM(G27:J27)</f>
        <v>9970</v>
      </c>
      <c r="L27" s="250"/>
      <c r="M27" s="253"/>
      <c r="N27" s="256"/>
      <c r="O27" s="253"/>
      <c r="P27" s="256"/>
      <c r="Q27" s="262"/>
      <c r="R27" s="259"/>
      <c r="S27" s="265"/>
    </row>
    <row r="28" spans="2:19" customFormat="1" ht="19.5" customHeight="1" thickTop="1" thickBot="1" x14ac:dyDescent="0.25">
      <c r="B28" s="237"/>
      <c r="C28" s="238"/>
      <c r="D28" s="50" t="s">
        <v>259</v>
      </c>
      <c r="E28" s="246"/>
      <c r="F28" s="229"/>
      <c r="G28" s="174">
        <f>IF(G26=0,1,IFERROR(ROUND(G27/G26,4),0))</f>
        <v>0.95760000000000001</v>
      </c>
      <c r="H28" s="175">
        <f t="shared" ref="H28" si="20">IF(H26=0,1,IFERROR(ROUND(H27/H26,4),0))</f>
        <v>0.89290000000000003</v>
      </c>
      <c r="I28" s="175">
        <f t="shared" ref="I28" si="21">IF(I26=0,1,IFERROR(ROUND(I27/I26,4),0))</f>
        <v>0.94069999999999998</v>
      </c>
      <c r="J28" s="176">
        <f t="shared" ref="J28" si="22">IF(J26=0,1,IFERROR(ROUND(J27/J26,4),0))</f>
        <v>0.85170000000000001</v>
      </c>
      <c r="K28" s="177">
        <f t="shared" ref="K28" si="23">IF(K26=0,1,IFERROR(ROUND(K27/K26,4),0))</f>
        <v>0.9073</v>
      </c>
      <c r="L28" s="251"/>
      <c r="M28" s="254"/>
      <c r="N28" s="257"/>
      <c r="O28" s="254"/>
      <c r="P28" s="257"/>
      <c r="Q28" s="263"/>
      <c r="R28" s="260"/>
      <c r="S28" s="266"/>
    </row>
    <row r="29" spans="2:19" customFormat="1" ht="19.5" customHeight="1" x14ac:dyDescent="0.2">
      <c r="B29" s="233" t="s">
        <v>289</v>
      </c>
      <c r="C29" s="234"/>
      <c r="D29" s="41" t="s">
        <v>265</v>
      </c>
      <c r="E29" s="244">
        <v>0.8</v>
      </c>
      <c r="F29" s="227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v>1742</v>
      </c>
      <c r="J29" s="168">
        <f>SUM('Outputs Monthly'!N16:P16)</f>
        <v>1641</v>
      </c>
      <c r="K29" s="169">
        <f>SUM(G29:J29)</f>
        <v>6496</v>
      </c>
      <c r="L29" s="249" t="s">
        <v>258</v>
      </c>
      <c r="M29" s="252" t="s">
        <v>342</v>
      </c>
      <c r="N29" s="255" t="s">
        <v>258</v>
      </c>
      <c r="O29" s="252" t="s">
        <v>343</v>
      </c>
      <c r="P29" s="255" t="s">
        <v>258</v>
      </c>
      <c r="Q29" s="261" t="s">
        <v>344</v>
      </c>
      <c r="R29" s="258" t="s">
        <v>258</v>
      </c>
      <c r="S29" s="264" t="s">
        <v>345</v>
      </c>
    </row>
    <row r="30" spans="2:19" customFormat="1" ht="19.5" customHeight="1" thickBot="1" x14ac:dyDescent="0.25">
      <c r="B30" s="235"/>
      <c r="C30" s="236"/>
      <c r="D30" s="40" t="s">
        <v>272</v>
      </c>
      <c r="E30" s="245"/>
      <c r="F30" s="228"/>
      <c r="G30" s="170">
        <v>1024</v>
      </c>
      <c r="H30" s="171">
        <v>1033</v>
      </c>
      <c r="I30" s="171">
        <v>1338</v>
      </c>
      <c r="J30" s="172">
        <v>1226</v>
      </c>
      <c r="K30" s="173">
        <f>SUM(G30:J30)</f>
        <v>4621</v>
      </c>
      <c r="L30" s="250"/>
      <c r="M30" s="253"/>
      <c r="N30" s="256"/>
      <c r="O30" s="253"/>
      <c r="P30" s="256"/>
      <c r="Q30" s="262"/>
      <c r="R30" s="259"/>
      <c r="S30" s="265"/>
    </row>
    <row r="31" spans="2:19" customFormat="1" ht="19.5" customHeight="1" thickTop="1" thickBot="1" x14ac:dyDescent="0.25">
      <c r="B31" s="237"/>
      <c r="C31" s="238"/>
      <c r="D31" s="50" t="s">
        <v>259</v>
      </c>
      <c r="E31" s="246"/>
      <c r="F31" s="229"/>
      <c r="G31" s="174">
        <f>IF(G29=0,1,IFERROR(ROUND(G30/G29,4),0))</f>
        <v>0.68820000000000003</v>
      </c>
      <c r="H31" s="175">
        <f t="shared" ref="H31" si="24">IF(H29=0,1,IFERROR(ROUND(H30/H29,4),0))</f>
        <v>0.63570000000000004</v>
      </c>
      <c r="I31" s="175">
        <f t="shared" ref="I31" si="25">IF(I29=0,1,IFERROR(ROUND(I30/I29,4),0))</f>
        <v>0.7681</v>
      </c>
      <c r="J31" s="176">
        <f t="shared" ref="J31" si="26">IF(J29=0,1,IFERROR(ROUND(J30/J29,4),0))</f>
        <v>0.74709999999999999</v>
      </c>
      <c r="K31" s="177">
        <f t="shared" ref="K31" si="27">IF(K29=0,1,IFERROR(ROUND(K30/K29,4),0))</f>
        <v>0.71140000000000003</v>
      </c>
      <c r="L31" s="251"/>
      <c r="M31" s="254"/>
      <c r="N31" s="257"/>
      <c r="O31" s="254"/>
      <c r="P31" s="257"/>
      <c r="Q31" s="263"/>
      <c r="R31" s="260"/>
      <c r="S31" s="266"/>
    </row>
    <row r="32" spans="2:19" customFormat="1" ht="19.5" customHeight="1" x14ac:dyDescent="0.2">
      <c r="B32" s="233" t="s">
        <v>290</v>
      </c>
      <c r="C32" s="234"/>
      <c r="D32" s="41" t="s">
        <v>265</v>
      </c>
      <c r="E32" s="244">
        <v>0.8</v>
      </c>
      <c r="F32" s="227" t="s">
        <v>282</v>
      </c>
      <c r="G32" s="166">
        <v>1592</v>
      </c>
      <c r="H32" s="167">
        <f>SUM('Outputs Monthly'!H17:J17)</f>
        <v>1521</v>
      </c>
      <c r="I32" s="167">
        <v>1754</v>
      </c>
      <c r="J32" s="168">
        <f>SUM('Outputs Monthly'!N17:P17)</f>
        <v>1711</v>
      </c>
      <c r="K32" s="169">
        <f>SUM(G32:J32)</f>
        <v>6578</v>
      </c>
      <c r="L32" s="249"/>
      <c r="M32" s="252"/>
      <c r="N32" s="255"/>
      <c r="O32" s="252"/>
      <c r="P32" s="255"/>
      <c r="Q32" s="261"/>
      <c r="R32" s="258"/>
      <c r="S32" s="264"/>
    </row>
    <row r="33" spans="1:19" customFormat="1" ht="19.5" customHeight="1" thickBot="1" x14ac:dyDescent="0.25">
      <c r="B33" s="235"/>
      <c r="C33" s="236"/>
      <c r="D33" s="40" t="s">
        <v>286</v>
      </c>
      <c r="E33" s="245"/>
      <c r="F33" s="228"/>
      <c r="G33" s="170">
        <v>1588</v>
      </c>
      <c r="H33" s="171">
        <v>1518</v>
      </c>
      <c r="I33" s="171">
        <v>1736</v>
      </c>
      <c r="J33" s="172">
        <v>1672</v>
      </c>
      <c r="K33" s="173">
        <f>SUM(G33:J33)</f>
        <v>6514</v>
      </c>
      <c r="L33" s="250"/>
      <c r="M33" s="253"/>
      <c r="N33" s="256"/>
      <c r="O33" s="253"/>
      <c r="P33" s="256"/>
      <c r="Q33" s="262"/>
      <c r="R33" s="259"/>
      <c r="S33" s="265"/>
    </row>
    <row r="34" spans="1:19" customFormat="1" ht="19.5" customHeight="1" thickTop="1" thickBot="1" x14ac:dyDescent="0.25">
      <c r="B34" s="237"/>
      <c r="C34" s="238"/>
      <c r="D34" s="50" t="s">
        <v>259</v>
      </c>
      <c r="E34" s="246"/>
      <c r="F34" s="229"/>
      <c r="G34" s="174">
        <f>IF(G32=0,1,IFERROR(ROUND(G33/G32,4),0))</f>
        <v>0.99750000000000005</v>
      </c>
      <c r="H34" s="175">
        <f t="shared" ref="H34" si="28">IF(H32=0,1,IFERROR(ROUND(H33/H32,4),0))</f>
        <v>0.998</v>
      </c>
      <c r="I34" s="175">
        <f t="shared" ref="I34" si="29">IF(I32=0,1,IFERROR(ROUND(I33/I32,4),0))</f>
        <v>0.98970000000000002</v>
      </c>
      <c r="J34" s="176">
        <f t="shared" ref="J34" si="30">IF(J32=0,1,IFERROR(ROUND(J33/J32,4),0))</f>
        <v>0.97719999999999996</v>
      </c>
      <c r="K34" s="177">
        <f t="shared" ref="K34" si="31">IF(K32=0,1,IFERROR(ROUND(K33/K32,4),0))</f>
        <v>0.99029999999999996</v>
      </c>
      <c r="L34" s="251"/>
      <c r="M34" s="254"/>
      <c r="N34" s="257"/>
      <c r="O34" s="254"/>
      <c r="P34" s="257"/>
      <c r="Q34" s="263"/>
      <c r="R34" s="260"/>
      <c r="S34" s="266"/>
    </row>
    <row r="35" spans="1:19" customFormat="1" ht="19.5" customHeight="1" x14ac:dyDescent="0.2">
      <c r="B35" s="233" t="s">
        <v>291</v>
      </c>
      <c r="C35" s="234"/>
      <c r="D35" s="41" t="s">
        <v>265</v>
      </c>
      <c r="E35" s="244">
        <v>0.8</v>
      </c>
      <c r="F35" s="227" t="s">
        <v>281</v>
      </c>
      <c r="G35" s="166">
        <v>97</v>
      </c>
      <c r="H35" s="167">
        <f>SUM('Outputs Monthly'!H18:J18)</f>
        <v>121</v>
      </c>
      <c r="I35" s="167">
        <v>95</v>
      </c>
      <c r="J35" s="168">
        <f>SUM('Outputs Monthly'!N18:P18)</f>
        <v>80</v>
      </c>
      <c r="K35" s="169">
        <f>SUM(G35:J35)</f>
        <v>393</v>
      </c>
      <c r="L35" s="249"/>
      <c r="M35" s="252"/>
      <c r="N35" s="255"/>
      <c r="O35" s="252"/>
      <c r="P35" s="255"/>
      <c r="Q35" s="261"/>
      <c r="R35" s="258"/>
      <c r="S35" s="264"/>
    </row>
    <row r="36" spans="1:19" customFormat="1" ht="19.5" customHeight="1" thickBot="1" x14ac:dyDescent="0.25">
      <c r="B36" s="235"/>
      <c r="C36" s="236"/>
      <c r="D36" s="40" t="s">
        <v>272</v>
      </c>
      <c r="E36" s="245"/>
      <c r="F36" s="228"/>
      <c r="G36" s="170">
        <v>97</v>
      </c>
      <c r="H36" s="171">
        <v>121</v>
      </c>
      <c r="I36" s="171">
        <v>95</v>
      </c>
      <c r="J36" s="172">
        <v>80</v>
      </c>
      <c r="K36" s="173">
        <f>SUM(G36:J36)</f>
        <v>393</v>
      </c>
      <c r="L36" s="250"/>
      <c r="M36" s="253"/>
      <c r="N36" s="256"/>
      <c r="O36" s="253"/>
      <c r="P36" s="256"/>
      <c r="Q36" s="262"/>
      <c r="R36" s="259"/>
      <c r="S36" s="265"/>
    </row>
    <row r="37" spans="1:19" customFormat="1" ht="15.75" customHeight="1" thickTop="1" thickBot="1" x14ac:dyDescent="0.25">
      <c r="B37" s="237"/>
      <c r="C37" s="238"/>
      <c r="D37" s="50" t="s">
        <v>259</v>
      </c>
      <c r="E37" s="246"/>
      <c r="F37" s="229"/>
      <c r="G37" s="174">
        <f>IF(G35=0,1,IFERROR(ROUND(G36/G35,4),0))</f>
        <v>1</v>
      </c>
      <c r="H37" s="175">
        <f t="shared" ref="H37" si="32">IF(H35=0,1,IFERROR(ROUND(H36/H35,4),0))</f>
        <v>1</v>
      </c>
      <c r="I37" s="175">
        <f t="shared" ref="I37" si="33">IF(I35=0,1,IFERROR(ROUND(I36/I35,4),0))</f>
        <v>1</v>
      </c>
      <c r="J37" s="176">
        <f t="shared" ref="J37" si="34">IF(J35=0,1,IFERROR(ROUND(J36/J35,4),0))</f>
        <v>1</v>
      </c>
      <c r="K37" s="177">
        <f t="shared" ref="K37" si="35">IF(K35=0,1,IFERROR(ROUND(K36/K35,4),0))</f>
        <v>1</v>
      </c>
      <c r="L37" s="251"/>
      <c r="M37" s="254"/>
      <c r="N37" s="257"/>
      <c r="O37" s="254"/>
      <c r="P37" s="257"/>
      <c r="Q37" s="263"/>
      <c r="R37" s="260"/>
      <c r="S37" s="266"/>
    </row>
    <row r="38" spans="1:19" customFormat="1" ht="19.5" customHeight="1" x14ac:dyDescent="0.2">
      <c r="B38" s="233" t="s">
        <v>292</v>
      </c>
      <c r="C38" s="234"/>
      <c r="D38" s="41" t="s">
        <v>285</v>
      </c>
      <c r="E38" s="244">
        <v>0.8</v>
      </c>
      <c r="F38" s="227" t="s">
        <v>293</v>
      </c>
      <c r="G38" s="166">
        <v>9078</v>
      </c>
      <c r="H38" s="167">
        <f>SUM('Outputs Monthly'!H19:J19)</f>
        <v>11311</v>
      </c>
      <c r="I38" s="167">
        <v>11293</v>
      </c>
      <c r="J38" s="168">
        <f>SUM('Outputs Monthly'!N19:P19)</f>
        <v>11074</v>
      </c>
      <c r="K38" s="169">
        <f>SUM(G38:J38)</f>
        <v>42756</v>
      </c>
      <c r="L38" s="249"/>
      <c r="M38" s="252"/>
      <c r="N38" s="255"/>
      <c r="O38" s="252"/>
      <c r="P38" s="255"/>
      <c r="Q38" s="261"/>
      <c r="R38" s="258"/>
      <c r="S38" s="264"/>
    </row>
    <row r="39" spans="1:19" customFormat="1" ht="19.5" customHeight="1" thickBot="1" x14ac:dyDescent="0.25">
      <c r="B39" s="235"/>
      <c r="C39" s="236"/>
      <c r="D39" s="40" t="s">
        <v>294</v>
      </c>
      <c r="E39" s="245"/>
      <c r="F39" s="228"/>
      <c r="G39" s="170">
        <v>8943</v>
      </c>
      <c r="H39" s="171">
        <v>11283</v>
      </c>
      <c r="I39" s="171">
        <v>10859</v>
      </c>
      <c r="J39" s="172">
        <v>10497</v>
      </c>
      <c r="K39" s="173">
        <f>SUM(G39:J39)</f>
        <v>41582</v>
      </c>
      <c r="L39" s="250"/>
      <c r="M39" s="253"/>
      <c r="N39" s="256"/>
      <c r="O39" s="253"/>
      <c r="P39" s="256"/>
      <c r="Q39" s="262"/>
      <c r="R39" s="259"/>
      <c r="S39" s="265"/>
    </row>
    <row r="40" spans="1:19" customFormat="1" ht="19.5" customHeight="1" thickTop="1" thickBot="1" x14ac:dyDescent="0.25">
      <c r="B40" s="237"/>
      <c r="C40" s="238"/>
      <c r="D40" s="50" t="s">
        <v>259</v>
      </c>
      <c r="E40" s="246"/>
      <c r="F40" s="229"/>
      <c r="G40" s="174">
        <f>IF(G38=0,1,IFERROR(ROUND(G39/G38,4),0))</f>
        <v>0.98509999999999998</v>
      </c>
      <c r="H40" s="175">
        <f t="shared" ref="H40" si="36">IF(H38=0,1,IFERROR(ROUND(H39/H38,4),0))</f>
        <v>0.99750000000000005</v>
      </c>
      <c r="I40" s="175">
        <f t="shared" ref="I40" si="37">IF(I38=0,1,IFERROR(ROUND(I39/I38,4),0))</f>
        <v>0.96160000000000001</v>
      </c>
      <c r="J40" s="176">
        <f t="shared" ref="J40" si="38">IF(J38=0,1,IFERROR(ROUND(J39/J38,4),0))</f>
        <v>0.94789999999999996</v>
      </c>
      <c r="K40" s="177">
        <f t="shared" ref="K40" si="39">IF(K38=0,1,IFERROR(ROUND(K39/K38,4),0))</f>
        <v>0.97250000000000003</v>
      </c>
      <c r="L40" s="251"/>
      <c r="M40" s="254"/>
      <c r="N40" s="257"/>
      <c r="O40" s="254"/>
      <c r="P40" s="257"/>
      <c r="Q40" s="263"/>
      <c r="R40" s="269"/>
      <c r="S40" s="27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3" t="s">
        <v>295</v>
      </c>
      <c r="B43" s="243"/>
      <c r="C43" s="243"/>
      <c r="D43" s="243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39" t="s">
        <v>255</v>
      </c>
      <c r="F44" s="241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71" t="s">
        <v>278</v>
      </c>
      <c r="L44" s="230" t="str">
        <f t="shared" ref="L44:M44" si="40">TEXT(DATE(LEFT(RIGHT($A$2,9),4),10,1),"m/d/yy")&amp;" - "&amp;TEXT(DATE(LEFT(RIGHT($A$2,9),4),12,31),"m/d/yy")</f>
        <v>10/1/18 - 12/31/18</v>
      </c>
      <c r="M44" s="231" t="str">
        <f t="shared" si="40"/>
        <v>10/1/18 - 12/31/18</v>
      </c>
      <c r="N44" s="230" t="str">
        <f t="shared" ref="N44:O44" si="41">TEXT(DATE(RIGHT($A$2,4),1,1),"m/d/yy")&amp;" - "&amp;TEXT(DATE(RIGHT($A$2,4),3,31),"m/d/yy")</f>
        <v>1/1/19 - 3/31/19</v>
      </c>
      <c r="O44" s="231" t="str">
        <f t="shared" si="41"/>
        <v>1/1/19 - 3/31/19</v>
      </c>
      <c r="P44" s="230" t="str">
        <f t="shared" ref="P44:Q44" si="42">TEXT(DATE(RIGHT($A$2,4),4,1),"m/d/yy")&amp;" - "&amp;TEXT(DATE(RIGHT($A$2,4),6,30),"m/d/yy")</f>
        <v>4/1/19 - 6/30/19</v>
      </c>
      <c r="Q44" s="232" t="str">
        <f t="shared" si="42"/>
        <v>4/1/19 - 6/30/19</v>
      </c>
      <c r="R44" s="247" t="str">
        <f t="shared" ref="R44:S44" si="43">TEXT(DATE(RIGHT($A$2,4),7,1),"m/d/yy")&amp;" - "&amp;TEXT(DATE(RIGHT($A$2,4),9,30),"m/d/yy")</f>
        <v>7/1/19 - 9/30/19</v>
      </c>
      <c r="S44" s="248" t="str">
        <f t="shared" si="43"/>
        <v>7/1/19 - 9/30/19</v>
      </c>
    </row>
    <row r="45" spans="1:19" ht="15.75" customHeight="1" thickBot="1" x14ac:dyDescent="0.25">
      <c r="B45" s="28"/>
      <c r="C45" s="267"/>
      <c r="D45" s="268"/>
      <c r="E45" s="240"/>
      <c r="F45" s="242"/>
      <c r="G45" s="46" t="s">
        <v>274</v>
      </c>
      <c r="H45" s="47" t="s">
        <v>275</v>
      </c>
      <c r="I45" s="47" t="s">
        <v>276</v>
      </c>
      <c r="J45" s="48" t="s">
        <v>277</v>
      </c>
      <c r="K45" s="272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33" t="s">
        <v>279</v>
      </c>
      <c r="C46" s="234"/>
      <c r="D46" s="41" t="s">
        <v>267</v>
      </c>
      <c r="E46" s="244">
        <v>0.8</v>
      </c>
      <c r="F46" s="227" t="s">
        <v>282</v>
      </c>
      <c r="G46" s="62">
        <v>89106</v>
      </c>
      <c r="H46" s="63">
        <v>94697</v>
      </c>
      <c r="I46" s="63">
        <v>92888</v>
      </c>
      <c r="J46" s="64">
        <v>84375</v>
      </c>
      <c r="K46" s="49">
        <f>SUM(G46:J46)</f>
        <v>361066</v>
      </c>
      <c r="L46" s="249"/>
      <c r="M46" s="252"/>
      <c r="N46" s="255"/>
      <c r="O46" s="252"/>
      <c r="P46" s="255"/>
      <c r="Q46" s="261"/>
      <c r="R46" s="258"/>
      <c r="S46" s="264"/>
    </row>
    <row r="47" spans="1:19" ht="16.5" thickBot="1" x14ac:dyDescent="0.25">
      <c r="B47" s="235"/>
      <c r="C47" s="236"/>
      <c r="D47" s="40" t="s">
        <v>286</v>
      </c>
      <c r="E47" s="245"/>
      <c r="F47" s="228"/>
      <c r="G47" s="59">
        <v>88594</v>
      </c>
      <c r="H47" s="60">
        <v>94129</v>
      </c>
      <c r="I47" s="60">
        <v>91386</v>
      </c>
      <c r="J47" s="61">
        <v>82215</v>
      </c>
      <c r="K47" s="54">
        <f>SUM(G47:J47)</f>
        <v>356324</v>
      </c>
      <c r="L47" s="250"/>
      <c r="M47" s="253"/>
      <c r="N47" s="256"/>
      <c r="O47" s="253"/>
      <c r="P47" s="256"/>
      <c r="Q47" s="262"/>
      <c r="R47" s="259"/>
      <c r="S47" s="265"/>
    </row>
    <row r="48" spans="1:19" ht="17.25" thickTop="1" thickBot="1" x14ac:dyDescent="0.25">
      <c r="B48" s="237"/>
      <c r="C48" s="238"/>
      <c r="D48" s="50" t="s">
        <v>259</v>
      </c>
      <c r="E48" s="246"/>
      <c r="F48" s="229"/>
      <c r="G48" s="55">
        <f>IF(G46=0,1,IFERROR(ROUND(G47/G46,4),0))</f>
        <v>0.99429999999999996</v>
      </c>
      <c r="H48" s="56">
        <f t="shared" ref="H48" si="44">IF(H46=0,1,IFERROR(ROUND(H47/H46,4),0))</f>
        <v>0.99399999999999999</v>
      </c>
      <c r="I48" s="56">
        <f t="shared" ref="I48" si="45">IF(I46=0,1,IFERROR(ROUND(I47/I46,4),0))</f>
        <v>0.98380000000000001</v>
      </c>
      <c r="J48" s="57">
        <f t="shared" ref="J48" si="46">IF(J46=0,1,IFERROR(ROUND(J47/J46,4),0))</f>
        <v>0.97440000000000004</v>
      </c>
      <c r="K48" s="58">
        <f t="shared" ref="K48" si="47">IF(K46=0,1,IFERROR(ROUND(K47/K46,4),0))</f>
        <v>0.9869</v>
      </c>
      <c r="L48" s="251"/>
      <c r="M48" s="254"/>
      <c r="N48" s="257"/>
      <c r="O48" s="254"/>
      <c r="P48" s="257"/>
      <c r="Q48" s="263"/>
      <c r="R48" s="260"/>
      <c r="S48" s="266"/>
    </row>
    <row r="49" spans="1:19" x14ac:dyDescent="0.2">
      <c r="A49"/>
      <c r="B49" s="233" t="s">
        <v>283</v>
      </c>
      <c r="C49" s="234"/>
      <c r="D49" s="41" t="s">
        <v>267</v>
      </c>
      <c r="E49" s="244">
        <v>0.8</v>
      </c>
      <c r="F49" s="227" t="s">
        <v>282</v>
      </c>
      <c r="G49" s="62">
        <v>43702</v>
      </c>
      <c r="H49" s="63">
        <v>44679</v>
      </c>
      <c r="I49" s="63">
        <v>43661</v>
      </c>
      <c r="J49" s="64">
        <v>38329</v>
      </c>
      <c r="K49" s="49">
        <f>SUM(G49:J49)</f>
        <v>170371</v>
      </c>
      <c r="L49" s="249"/>
      <c r="M49" s="252"/>
      <c r="N49" s="255"/>
      <c r="O49" s="252"/>
      <c r="P49" s="255"/>
      <c r="Q49" s="261"/>
      <c r="R49" s="258"/>
      <c r="S49" s="264"/>
    </row>
    <row r="50" spans="1:19" ht="16.5" thickBot="1" x14ac:dyDescent="0.25">
      <c r="A50"/>
      <c r="B50" s="235"/>
      <c r="C50" s="236"/>
      <c r="D50" s="40" t="s">
        <v>286</v>
      </c>
      <c r="E50" s="245"/>
      <c r="F50" s="228"/>
      <c r="G50" s="59">
        <v>43397</v>
      </c>
      <c r="H50" s="60">
        <v>44337</v>
      </c>
      <c r="I50" s="60">
        <v>42844</v>
      </c>
      <c r="J50" s="61">
        <v>37499</v>
      </c>
      <c r="K50" s="54">
        <f>SUM(G50:J50)</f>
        <v>168077</v>
      </c>
      <c r="L50" s="250"/>
      <c r="M50" s="253"/>
      <c r="N50" s="256"/>
      <c r="O50" s="253"/>
      <c r="P50" s="256"/>
      <c r="Q50" s="262"/>
      <c r="R50" s="259"/>
      <c r="S50" s="265"/>
    </row>
    <row r="51" spans="1:19" ht="17.25" thickTop="1" thickBot="1" x14ac:dyDescent="0.25">
      <c r="A51"/>
      <c r="B51" s="237"/>
      <c r="C51" s="238"/>
      <c r="D51" s="50" t="s">
        <v>259</v>
      </c>
      <c r="E51" s="246"/>
      <c r="F51" s="229"/>
      <c r="G51" s="55">
        <f>IF(G49=0,1,IFERROR(ROUND(G50/G49,4),0))</f>
        <v>0.99299999999999999</v>
      </c>
      <c r="H51" s="56">
        <f t="shared" ref="H51" si="48">IF(H49=0,1,IFERROR(ROUND(H50/H49,4),0))</f>
        <v>0.99229999999999996</v>
      </c>
      <c r="I51" s="56">
        <f t="shared" ref="I51" si="49">IF(I49=0,1,IFERROR(ROUND(I50/I49,4),0))</f>
        <v>0.98129999999999995</v>
      </c>
      <c r="J51" s="57">
        <f t="shared" ref="J51" si="50">IF(J49=0,1,IFERROR(ROUND(J50/J49,4),0))</f>
        <v>0.97829999999999995</v>
      </c>
      <c r="K51" s="58">
        <f t="shared" ref="K51" si="51">IF(K49=0,1,IFERROR(ROUND(K50/K49,4),0))</f>
        <v>0.98650000000000004</v>
      </c>
      <c r="L51" s="251"/>
      <c r="M51" s="254"/>
      <c r="N51" s="257"/>
      <c r="O51" s="254"/>
      <c r="P51" s="257"/>
      <c r="Q51" s="263"/>
      <c r="R51" s="260"/>
      <c r="S51" s="266"/>
    </row>
    <row r="52" spans="1:19" x14ac:dyDescent="0.2">
      <c r="A52"/>
      <c r="B52" s="233" t="s">
        <v>268</v>
      </c>
      <c r="C52" s="234"/>
      <c r="D52" s="41" t="s">
        <v>267</v>
      </c>
      <c r="E52" s="244">
        <v>0.8</v>
      </c>
      <c r="F52" s="227" t="s">
        <v>282</v>
      </c>
      <c r="G52" s="62">
        <v>11471</v>
      </c>
      <c r="H52" s="63">
        <v>11030</v>
      </c>
      <c r="I52" s="63">
        <v>12712</v>
      </c>
      <c r="J52" s="64">
        <v>11647</v>
      </c>
      <c r="K52" s="49">
        <f>SUM(G52:J52)</f>
        <v>46860</v>
      </c>
      <c r="L52" s="249"/>
      <c r="M52" s="252"/>
      <c r="N52" s="255"/>
      <c r="O52" s="252"/>
      <c r="P52" s="255"/>
      <c r="Q52" s="261"/>
      <c r="R52" s="258"/>
      <c r="S52" s="264"/>
    </row>
    <row r="53" spans="1:19" ht="16.5" thickBot="1" x14ac:dyDescent="0.25">
      <c r="A53"/>
      <c r="B53" s="235"/>
      <c r="C53" s="236"/>
      <c r="D53" s="40" t="s">
        <v>286</v>
      </c>
      <c r="E53" s="245"/>
      <c r="F53" s="228"/>
      <c r="G53" s="59">
        <v>11432</v>
      </c>
      <c r="H53" s="60">
        <v>11017</v>
      </c>
      <c r="I53" s="60">
        <v>12676</v>
      </c>
      <c r="J53" s="61">
        <v>11572</v>
      </c>
      <c r="K53" s="54">
        <f>SUM(G53:J53)</f>
        <v>46697</v>
      </c>
      <c r="L53" s="250"/>
      <c r="M53" s="253"/>
      <c r="N53" s="256"/>
      <c r="O53" s="253"/>
      <c r="P53" s="256"/>
      <c r="Q53" s="262"/>
      <c r="R53" s="259"/>
      <c r="S53" s="265"/>
    </row>
    <row r="54" spans="1:19" ht="17.25" thickTop="1" thickBot="1" x14ac:dyDescent="0.25">
      <c r="A54"/>
      <c r="B54" s="237"/>
      <c r="C54" s="238"/>
      <c r="D54" s="50" t="s">
        <v>259</v>
      </c>
      <c r="E54" s="246"/>
      <c r="F54" s="229"/>
      <c r="G54" s="55">
        <f>IF(G52=0,1,IFERROR(ROUND(G53/G52,4),0))</f>
        <v>0.99660000000000004</v>
      </c>
      <c r="H54" s="56">
        <f t="shared" ref="H54" si="52">IF(H52=0,1,IFERROR(ROUND(H53/H52,4),0))</f>
        <v>0.99880000000000002</v>
      </c>
      <c r="I54" s="56">
        <f t="shared" ref="I54" si="53">IF(I52=0,1,IFERROR(ROUND(I53/I52,4),0))</f>
        <v>0.99719999999999998</v>
      </c>
      <c r="J54" s="57">
        <f t="shared" ref="J54" si="54">IF(J52=0,1,IFERROR(ROUND(J53/J52,4),0))</f>
        <v>0.99360000000000004</v>
      </c>
      <c r="K54" s="58">
        <f t="shared" ref="K54" si="55">IF(K52=0,1,IFERROR(ROUND(K53/K52,4),0))</f>
        <v>0.99650000000000005</v>
      </c>
      <c r="L54" s="251"/>
      <c r="M54" s="254"/>
      <c r="N54" s="257"/>
      <c r="O54" s="254"/>
      <c r="P54" s="257"/>
      <c r="Q54" s="263"/>
      <c r="R54" s="260"/>
      <c r="S54" s="266"/>
    </row>
    <row r="55" spans="1:19" x14ac:dyDescent="0.2">
      <c r="A55"/>
      <c r="B55" s="233" t="s">
        <v>284</v>
      </c>
      <c r="C55" s="234"/>
      <c r="D55" s="41" t="s">
        <v>267</v>
      </c>
      <c r="E55" s="244">
        <v>0.8</v>
      </c>
      <c r="F55" s="227" t="s">
        <v>282</v>
      </c>
      <c r="G55" s="62">
        <v>16599</v>
      </c>
      <c r="H55" s="63">
        <v>16657</v>
      </c>
      <c r="I55" s="63">
        <v>16589</v>
      </c>
      <c r="J55" s="64">
        <v>16776</v>
      </c>
      <c r="K55" s="49">
        <f>SUM(G55:J55)</f>
        <v>66621</v>
      </c>
      <c r="L55" s="249"/>
      <c r="M55" s="252"/>
      <c r="N55" s="255"/>
      <c r="O55" s="252"/>
      <c r="P55" s="255"/>
      <c r="Q55" s="261"/>
      <c r="R55" s="258"/>
      <c r="S55" s="264"/>
    </row>
    <row r="56" spans="1:19" ht="16.5" thickBot="1" x14ac:dyDescent="0.25">
      <c r="A56"/>
      <c r="B56" s="235"/>
      <c r="C56" s="236"/>
      <c r="D56" s="40" t="s">
        <v>286</v>
      </c>
      <c r="E56" s="245"/>
      <c r="F56" s="228"/>
      <c r="G56" s="59">
        <v>16326</v>
      </c>
      <c r="H56" s="60">
        <v>16332</v>
      </c>
      <c r="I56" s="60">
        <v>15743</v>
      </c>
      <c r="J56" s="61">
        <v>15306</v>
      </c>
      <c r="K56" s="54">
        <f>SUM(G56:J56)</f>
        <v>63707</v>
      </c>
      <c r="L56" s="250"/>
      <c r="M56" s="253"/>
      <c r="N56" s="256"/>
      <c r="O56" s="253"/>
      <c r="P56" s="256"/>
      <c r="Q56" s="262"/>
      <c r="R56" s="259"/>
      <c r="S56" s="265"/>
    </row>
    <row r="57" spans="1:19" ht="17.25" thickTop="1" thickBot="1" x14ac:dyDescent="0.25">
      <c r="A57"/>
      <c r="B57" s="237"/>
      <c r="C57" s="238"/>
      <c r="D57" s="50" t="s">
        <v>259</v>
      </c>
      <c r="E57" s="246"/>
      <c r="F57" s="229"/>
      <c r="G57" s="55">
        <f>IF(G55=0,1,IFERROR(ROUND(G56/G55,4),0))</f>
        <v>0.98360000000000003</v>
      </c>
      <c r="H57" s="56">
        <f t="shared" ref="H57" si="56">IF(H55=0,1,IFERROR(ROUND(H56/H55,4),0))</f>
        <v>0.98050000000000004</v>
      </c>
      <c r="I57" s="56">
        <f t="shared" ref="I57" si="57">IF(I55=0,1,IFERROR(ROUND(I56/I55,4),0))</f>
        <v>0.94899999999999995</v>
      </c>
      <c r="J57" s="57">
        <f t="shared" ref="J57" si="58">IF(J55=0,1,IFERROR(ROUND(J56/J55,4),0))</f>
        <v>0.91239999999999999</v>
      </c>
      <c r="K57" s="58">
        <f t="shared" ref="K57" si="59">IF(K55=0,1,IFERROR(ROUND(K56/K55,4),0))</f>
        <v>0.95630000000000004</v>
      </c>
      <c r="L57" s="251"/>
      <c r="M57" s="254"/>
      <c r="N57" s="257"/>
      <c r="O57" s="254"/>
      <c r="P57" s="257"/>
      <c r="Q57" s="263"/>
      <c r="R57" s="260"/>
      <c r="S57" s="266"/>
    </row>
    <row r="58" spans="1:19" x14ac:dyDescent="0.2">
      <c r="A58"/>
      <c r="B58" s="233" t="s">
        <v>287</v>
      </c>
      <c r="C58" s="234"/>
      <c r="D58" s="41" t="s">
        <v>267</v>
      </c>
      <c r="E58" s="244">
        <v>0.8</v>
      </c>
      <c r="F58" s="227" t="s">
        <v>282</v>
      </c>
      <c r="G58" s="62">
        <v>40502</v>
      </c>
      <c r="H58" s="63">
        <v>42647</v>
      </c>
      <c r="I58" s="63">
        <v>47484</v>
      </c>
      <c r="J58" s="64">
        <v>47942</v>
      </c>
      <c r="K58" s="49">
        <f>SUM(G58:J58)</f>
        <v>178575</v>
      </c>
      <c r="L58" s="249"/>
      <c r="M58" s="252"/>
      <c r="N58" s="255"/>
      <c r="O58" s="252"/>
      <c r="P58" s="255"/>
      <c r="Q58" s="261"/>
      <c r="R58" s="258"/>
      <c r="S58" s="264"/>
    </row>
    <row r="59" spans="1:19" ht="16.5" thickBot="1" x14ac:dyDescent="0.25">
      <c r="A59"/>
      <c r="B59" s="235"/>
      <c r="C59" s="236"/>
      <c r="D59" s="40" t="s">
        <v>286</v>
      </c>
      <c r="E59" s="245"/>
      <c r="F59" s="228"/>
      <c r="G59" s="59">
        <v>40119</v>
      </c>
      <c r="H59" s="60">
        <v>42459</v>
      </c>
      <c r="I59" s="60">
        <v>46699</v>
      </c>
      <c r="J59" s="61">
        <v>46844</v>
      </c>
      <c r="K59" s="54">
        <f>SUM(G59:J59)</f>
        <v>176121</v>
      </c>
      <c r="L59" s="250"/>
      <c r="M59" s="253"/>
      <c r="N59" s="256"/>
      <c r="O59" s="253"/>
      <c r="P59" s="256"/>
      <c r="Q59" s="262"/>
      <c r="R59" s="259"/>
      <c r="S59" s="265"/>
    </row>
    <row r="60" spans="1:19" ht="17.25" thickTop="1" thickBot="1" x14ac:dyDescent="0.25">
      <c r="A60"/>
      <c r="B60" s="237"/>
      <c r="C60" s="238"/>
      <c r="D60" s="50" t="s">
        <v>259</v>
      </c>
      <c r="E60" s="246"/>
      <c r="F60" s="229"/>
      <c r="G60" s="55">
        <f>IF(G58=0,1,IFERROR(ROUND(G59/G58,4),0))</f>
        <v>0.99050000000000005</v>
      </c>
      <c r="H60" s="56">
        <f t="shared" ref="H60" si="60">IF(H58=0,1,IFERROR(ROUND(H59/H58,4),0))</f>
        <v>0.99560000000000004</v>
      </c>
      <c r="I60" s="56">
        <f t="shared" ref="I60" si="61">IF(I58=0,1,IFERROR(ROUND(I59/I58,4),0))</f>
        <v>0.98350000000000004</v>
      </c>
      <c r="J60" s="57">
        <f t="shared" ref="J60" si="62">IF(J58=0,1,IFERROR(ROUND(J59/J58,4),0))</f>
        <v>0.97709999999999997</v>
      </c>
      <c r="K60" s="58">
        <f t="shared" ref="K60" si="63">IF(K58=0,1,IFERROR(ROUND(K59/K58,4),0))</f>
        <v>0.98629999999999995</v>
      </c>
      <c r="L60" s="251"/>
      <c r="M60" s="254"/>
      <c r="N60" s="257"/>
      <c r="O60" s="254"/>
      <c r="P60" s="257"/>
      <c r="Q60" s="263"/>
      <c r="R60" s="260"/>
      <c r="S60" s="266"/>
    </row>
    <row r="61" spans="1:19" x14ac:dyDescent="0.2">
      <c r="A61"/>
      <c r="B61" s="233" t="s">
        <v>288</v>
      </c>
      <c r="C61" s="234"/>
      <c r="D61" s="41" t="s">
        <v>267</v>
      </c>
      <c r="E61" s="244">
        <v>0.8</v>
      </c>
      <c r="F61" s="227" t="s">
        <v>282</v>
      </c>
      <c r="G61" s="62">
        <v>36481</v>
      </c>
      <c r="H61" s="63">
        <v>38564</v>
      </c>
      <c r="I61" s="63">
        <v>34957</v>
      </c>
      <c r="J61" s="64">
        <v>39755</v>
      </c>
      <c r="K61" s="49">
        <f>SUM(G61:J61)</f>
        <v>149757</v>
      </c>
      <c r="L61" s="249"/>
      <c r="M61" s="252"/>
      <c r="N61" s="255"/>
      <c r="O61" s="252"/>
      <c r="P61" s="255"/>
      <c r="Q61" s="261"/>
      <c r="R61" s="258"/>
      <c r="S61" s="264"/>
    </row>
    <row r="62" spans="1:19" ht="16.5" thickBot="1" x14ac:dyDescent="0.25">
      <c r="A62"/>
      <c r="B62" s="235"/>
      <c r="C62" s="236"/>
      <c r="D62" s="40" t="s">
        <v>286</v>
      </c>
      <c r="E62" s="245"/>
      <c r="F62" s="228"/>
      <c r="G62" s="59">
        <v>36196</v>
      </c>
      <c r="H62" s="60">
        <v>38286</v>
      </c>
      <c r="I62" s="60">
        <v>34788</v>
      </c>
      <c r="J62" s="61">
        <v>38752</v>
      </c>
      <c r="K62" s="54">
        <f>SUM(G62:J62)</f>
        <v>148022</v>
      </c>
      <c r="L62" s="250"/>
      <c r="M62" s="253"/>
      <c r="N62" s="256"/>
      <c r="O62" s="253"/>
      <c r="P62" s="256"/>
      <c r="Q62" s="262"/>
      <c r="R62" s="259"/>
      <c r="S62" s="265"/>
    </row>
    <row r="63" spans="1:19" ht="17.25" thickTop="1" thickBot="1" x14ac:dyDescent="0.25">
      <c r="A63"/>
      <c r="B63" s="237"/>
      <c r="C63" s="238"/>
      <c r="D63" s="50" t="s">
        <v>259</v>
      </c>
      <c r="E63" s="246"/>
      <c r="F63" s="229"/>
      <c r="G63" s="55">
        <f>IF(G61=0,1,IFERROR(ROUND(G62/G61,4),0))</f>
        <v>0.99219999999999997</v>
      </c>
      <c r="H63" s="56">
        <f t="shared" ref="H63" si="64">IF(H61=0,1,IFERROR(ROUND(H62/H61,4),0))</f>
        <v>0.99280000000000002</v>
      </c>
      <c r="I63" s="56">
        <f t="shared" ref="I63" si="65">IF(I61=0,1,IFERROR(ROUND(I62/I61,4),0))</f>
        <v>0.99519999999999997</v>
      </c>
      <c r="J63" s="57">
        <f t="shared" ref="J63" si="66">IF(J61=0,1,IFERROR(ROUND(J62/J61,4),0))</f>
        <v>0.9748</v>
      </c>
      <c r="K63" s="58">
        <f t="shared" ref="K63" si="67">IF(K61=0,1,IFERROR(ROUND(K62/K61,4),0))</f>
        <v>0.98839999999999995</v>
      </c>
      <c r="L63" s="251"/>
      <c r="M63" s="254"/>
      <c r="N63" s="257"/>
      <c r="O63" s="254"/>
      <c r="P63" s="257"/>
      <c r="Q63" s="263"/>
      <c r="R63" s="260"/>
      <c r="S63" s="266"/>
    </row>
    <row r="64" spans="1:19" x14ac:dyDescent="0.2">
      <c r="A64"/>
      <c r="B64" s="233" t="s">
        <v>289</v>
      </c>
      <c r="C64" s="234"/>
      <c r="D64" s="41" t="s">
        <v>267</v>
      </c>
      <c r="E64" s="244">
        <v>0.8</v>
      </c>
      <c r="F64" s="227" t="s">
        <v>282</v>
      </c>
      <c r="G64" s="62">
        <v>21039</v>
      </c>
      <c r="H64" s="63">
        <v>21939</v>
      </c>
      <c r="I64" s="63">
        <v>23234</v>
      </c>
      <c r="J64" s="64">
        <v>22746</v>
      </c>
      <c r="K64" s="49">
        <f>SUM(G64:J64)</f>
        <v>88958</v>
      </c>
      <c r="L64" s="249"/>
      <c r="M64" s="252"/>
      <c r="N64" s="255"/>
      <c r="O64" s="252"/>
      <c r="P64" s="255"/>
      <c r="Q64" s="261"/>
      <c r="R64" s="258"/>
      <c r="S64" s="264"/>
    </row>
    <row r="65" spans="1:19" ht="16.5" thickBot="1" x14ac:dyDescent="0.25">
      <c r="A65"/>
      <c r="B65" s="235"/>
      <c r="C65" s="236"/>
      <c r="D65" s="40" t="s">
        <v>286</v>
      </c>
      <c r="E65" s="245"/>
      <c r="F65" s="228"/>
      <c r="G65" s="59">
        <v>18074</v>
      </c>
      <c r="H65" s="60">
        <v>17887</v>
      </c>
      <c r="I65" s="60">
        <v>20454</v>
      </c>
      <c r="J65" s="61">
        <v>17960</v>
      </c>
      <c r="K65" s="54">
        <f>SUM(G65:J65)</f>
        <v>74375</v>
      </c>
      <c r="L65" s="250"/>
      <c r="M65" s="253"/>
      <c r="N65" s="256"/>
      <c r="O65" s="253"/>
      <c r="P65" s="256"/>
      <c r="Q65" s="262"/>
      <c r="R65" s="259"/>
      <c r="S65" s="265"/>
    </row>
    <row r="66" spans="1:19" ht="17.25" thickTop="1" thickBot="1" x14ac:dyDescent="0.25">
      <c r="A66"/>
      <c r="B66" s="237"/>
      <c r="C66" s="238"/>
      <c r="D66" s="50" t="s">
        <v>259</v>
      </c>
      <c r="E66" s="246"/>
      <c r="F66" s="229"/>
      <c r="G66" s="55">
        <f>IF(G64=0,1,IFERROR(ROUND(G65/G64,4),0))</f>
        <v>0.85909999999999997</v>
      </c>
      <c r="H66" s="56">
        <f t="shared" ref="H66" si="68">IF(H64=0,1,IFERROR(ROUND(H65/H64,4),0))</f>
        <v>0.81530000000000002</v>
      </c>
      <c r="I66" s="56">
        <f t="shared" ref="I66" si="69">IF(I64=0,1,IFERROR(ROUND(I65/I64,4),0))</f>
        <v>0.88029999999999997</v>
      </c>
      <c r="J66" s="57">
        <f t="shared" ref="J66" si="70">IF(J64=0,1,IFERROR(ROUND(J65/J64,4),0))</f>
        <v>0.78959999999999997</v>
      </c>
      <c r="K66" s="58">
        <f t="shared" ref="K66" si="71">IF(K64=0,1,IFERROR(ROUND(K65/K64,4),0))</f>
        <v>0.83609999999999995</v>
      </c>
      <c r="L66" s="251"/>
      <c r="M66" s="254"/>
      <c r="N66" s="257"/>
      <c r="O66" s="254"/>
      <c r="P66" s="257"/>
      <c r="Q66" s="263"/>
      <c r="R66" s="260"/>
      <c r="S66" s="266"/>
    </row>
    <row r="67" spans="1:19" x14ac:dyDescent="0.2">
      <c r="A67"/>
      <c r="B67" s="233" t="s">
        <v>290</v>
      </c>
      <c r="C67" s="234"/>
      <c r="D67" s="41" t="s">
        <v>267</v>
      </c>
      <c r="E67" s="244">
        <v>0.8</v>
      </c>
      <c r="F67" s="227" t="s">
        <v>282</v>
      </c>
      <c r="G67" s="62">
        <v>40113</v>
      </c>
      <c r="H67" s="63">
        <v>42504</v>
      </c>
      <c r="I67" s="63">
        <v>44886</v>
      </c>
      <c r="J67" s="64">
        <v>45113</v>
      </c>
      <c r="K67" s="49">
        <f>SUM(G67:J67)</f>
        <v>172616</v>
      </c>
      <c r="L67" s="249"/>
      <c r="M67" s="252"/>
      <c r="N67" s="255"/>
      <c r="O67" s="252"/>
      <c r="P67" s="255"/>
      <c r="Q67" s="261"/>
      <c r="R67" s="258"/>
      <c r="S67" s="264"/>
    </row>
    <row r="68" spans="1:19" ht="16.5" thickBot="1" x14ac:dyDescent="0.25">
      <c r="A68"/>
      <c r="B68" s="235"/>
      <c r="C68" s="236"/>
      <c r="D68" s="40" t="s">
        <v>286</v>
      </c>
      <c r="E68" s="245"/>
      <c r="F68" s="228"/>
      <c r="G68" s="59">
        <v>38198</v>
      </c>
      <c r="H68" s="60">
        <v>41944</v>
      </c>
      <c r="I68" s="60">
        <v>43605</v>
      </c>
      <c r="J68" s="61">
        <v>43868</v>
      </c>
      <c r="K68" s="54">
        <f>SUM(G68:J68)</f>
        <v>167615</v>
      </c>
      <c r="L68" s="250"/>
      <c r="M68" s="253"/>
      <c r="N68" s="256"/>
      <c r="O68" s="253"/>
      <c r="P68" s="256"/>
      <c r="Q68" s="262"/>
      <c r="R68" s="259"/>
      <c r="S68" s="265"/>
    </row>
    <row r="69" spans="1:19" ht="17.25" thickTop="1" thickBot="1" x14ac:dyDescent="0.25">
      <c r="A69"/>
      <c r="B69" s="237"/>
      <c r="C69" s="238"/>
      <c r="D69" s="50" t="s">
        <v>259</v>
      </c>
      <c r="E69" s="246"/>
      <c r="F69" s="229"/>
      <c r="G69" s="55">
        <f>IF(G67=0,1,IFERROR(ROUND(G68/G67,4),0))</f>
        <v>0.95230000000000004</v>
      </c>
      <c r="H69" s="56">
        <f t="shared" ref="H69" si="72">IF(H67=0,1,IFERROR(ROUND(H68/H67,4),0))</f>
        <v>0.98680000000000001</v>
      </c>
      <c r="I69" s="56">
        <f t="shared" ref="I69" si="73">IF(I67=0,1,IFERROR(ROUND(I68/I67,4),0))</f>
        <v>0.97150000000000003</v>
      </c>
      <c r="J69" s="57">
        <f t="shared" ref="J69" si="74">IF(J67=0,1,IFERROR(ROUND(J68/J67,4),0))</f>
        <v>0.97240000000000004</v>
      </c>
      <c r="K69" s="58">
        <f t="shared" ref="K69" si="75">IF(K67=0,1,IFERROR(ROUND(K68/K67,4),0))</f>
        <v>0.97099999999999997</v>
      </c>
      <c r="L69" s="251"/>
      <c r="M69" s="254"/>
      <c r="N69" s="257"/>
      <c r="O69" s="254"/>
      <c r="P69" s="257"/>
      <c r="Q69" s="263"/>
      <c r="R69" s="260"/>
      <c r="S69" s="266"/>
    </row>
    <row r="70" spans="1:19" x14ac:dyDescent="0.2">
      <c r="A70"/>
      <c r="B70" s="233" t="s">
        <v>291</v>
      </c>
      <c r="C70" s="234"/>
      <c r="D70" s="41" t="s">
        <v>267</v>
      </c>
      <c r="E70" s="244">
        <v>0.8</v>
      </c>
      <c r="F70" s="227" t="s">
        <v>282</v>
      </c>
      <c r="G70" s="62">
        <v>6237</v>
      </c>
      <c r="H70" s="63">
        <v>6999</v>
      </c>
      <c r="I70" s="63">
        <v>1050</v>
      </c>
      <c r="J70" s="64">
        <v>827</v>
      </c>
      <c r="K70" s="49">
        <f>SUM(G70:J70)</f>
        <v>15113</v>
      </c>
      <c r="L70" s="249"/>
      <c r="M70" s="252"/>
      <c r="N70" s="255"/>
      <c r="O70" s="252"/>
      <c r="P70" s="255"/>
      <c r="Q70" s="261"/>
      <c r="R70" s="258"/>
      <c r="S70" s="264"/>
    </row>
    <row r="71" spans="1:19" ht="16.5" thickBot="1" x14ac:dyDescent="0.25">
      <c r="A71"/>
      <c r="B71" s="235"/>
      <c r="C71" s="236"/>
      <c r="D71" s="40" t="s">
        <v>286</v>
      </c>
      <c r="E71" s="245"/>
      <c r="F71" s="228"/>
      <c r="G71" s="59">
        <v>6180</v>
      </c>
      <c r="H71" s="60">
        <v>6885</v>
      </c>
      <c r="I71" s="60">
        <v>1034</v>
      </c>
      <c r="J71" s="61">
        <v>796</v>
      </c>
      <c r="K71" s="54">
        <f>SUM(G71:J71)</f>
        <v>14895</v>
      </c>
      <c r="L71" s="250"/>
      <c r="M71" s="253"/>
      <c r="N71" s="256"/>
      <c r="O71" s="253"/>
      <c r="P71" s="256"/>
      <c r="Q71" s="262"/>
      <c r="R71" s="259"/>
      <c r="S71" s="265"/>
    </row>
    <row r="72" spans="1:19" ht="17.25" thickTop="1" thickBot="1" x14ac:dyDescent="0.25">
      <c r="A72"/>
      <c r="B72" s="237"/>
      <c r="C72" s="238"/>
      <c r="D72" s="50" t="s">
        <v>259</v>
      </c>
      <c r="E72" s="246"/>
      <c r="F72" s="229"/>
      <c r="G72" s="55">
        <f>IF(G70=0,1,IFERROR(ROUND(G71/G70,4),0))</f>
        <v>0.9909</v>
      </c>
      <c r="H72" s="56">
        <f t="shared" ref="H72" si="76">IF(H70=0,1,IFERROR(ROUND(H71/H70,4),0))</f>
        <v>0.98370000000000002</v>
      </c>
      <c r="I72" s="56">
        <f t="shared" ref="I72" si="77">IF(I70=0,1,IFERROR(ROUND(I71/I70,4),0))</f>
        <v>0.98480000000000001</v>
      </c>
      <c r="J72" s="57">
        <f t="shared" ref="J72" si="78">IF(J70=0,1,IFERROR(ROUND(J71/J70,4),0))</f>
        <v>0.96250000000000002</v>
      </c>
      <c r="K72" s="58">
        <f t="shared" ref="K72" si="79">IF(K70=0,1,IFERROR(ROUND(K71/K70,4),0))</f>
        <v>0.98560000000000003</v>
      </c>
      <c r="L72" s="251"/>
      <c r="M72" s="254"/>
      <c r="N72" s="257"/>
      <c r="O72" s="254"/>
      <c r="P72" s="257"/>
      <c r="Q72" s="263"/>
      <c r="R72" s="260"/>
      <c r="S72" s="266"/>
    </row>
    <row r="73" spans="1:19" x14ac:dyDescent="0.2">
      <c r="A73"/>
      <c r="B73" s="233" t="s">
        <v>292</v>
      </c>
      <c r="C73" s="234"/>
      <c r="D73" s="41" t="s">
        <v>267</v>
      </c>
      <c r="E73" s="244">
        <v>0.8</v>
      </c>
      <c r="F73" s="227" t="s">
        <v>293</v>
      </c>
      <c r="G73" s="62">
        <v>26893</v>
      </c>
      <c r="H73" s="63">
        <v>31408</v>
      </c>
      <c r="I73" s="63">
        <v>32114</v>
      </c>
      <c r="J73" s="64">
        <v>32570</v>
      </c>
      <c r="K73" s="49">
        <f>SUM(G73:J73)</f>
        <v>122985</v>
      </c>
      <c r="L73" s="249"/>
      <c r="M73" s="252"/>
      <c r="N73" s="255"/>
      <c r="O73" s="252"/>
      <c r="P73" s="255"/>
      <c r="Q73" s="261"/>
      <c r="R73" s="258"/>
      <c r="S73" s="264"/>
    </row>
    <row r="74" spans="1:19" ht="16.5" thickBot="1" x14ac:dyDescent="0.25">
      <c r="A74"/>
      <c r="B74" s="235"/>
      <c r="C74" s="236"/>
      <c r="D74" s="40" t="s">
        <v>294</v>
      </c>
      <c r="E74" s="245"/>
      <c r="F74" s="228"/>
      <c r="G74" s="59">
        <v>25998</v>
      </c>
      <c r="H74" s="60">
        <v>30725</v>
      </c>
      <c r="I74" s="60">
        <v>30830</v>
      </c>
      <c r="J74" s="61">
        <v>31365</v>
      </c>
      <c r="K74" s="54">
        <f>SUM(G74:J74)</f>
        <v>118918</v>
      </c>
      <c r="L74" s="250"/>
      <c r="M74" s="253"/>
      <c r="N74" s="256"/>
      <c r="O74" s="253"/>
      <c r="P74" s="256"/>
      <c r="Q74" s="262"/>
      <c r="R74" s="259"/>
      <c r="S74" s="265"/>
    </row>
    <row r="75" spans="1:19" ht="17.25" thickTop="1" thickBot="1" x14ac:dyDescent="0.25">
      <c r="A75"/>
      <c r="B75" s="237"/>
      <c r="C75" s="238"/>
      <c r="D75" s="50" t="s">
        <v>259</v>
      </c>
      <c r="E75" s="246"/>
      <c r="F75" s="229"/>
      <c r="G75" s="55">
        <f>IF(G73=0,1,IFERROR(ROUND(G74/G73,4),0))</f>
        <v>0.9667</v>
      </c>
      <c r="H75" s="56">
        <f t="shared" ref="H75" si="80">IF(H73=0,1,IFERROR(ROUND(H74/H73,4),0))</f>
        <v>0.97829999999999995</v>
      </c>
      <c r="I75" s="56">
        <f t="shared" ref="I75" si="81">IF(I73=0,1,IFERROR(ROUND(I74/I73,4),0))</f>
        <v>0.96</v>
      </c>
      <c r="J75" s="57">
        <f t="shared" ref="J75" si="82">IF(J73=0,1,IFERROR(ROUND(J74/J73,4),0))</f>
        <v>0.96299999999999997</v>
      </c>
      <c r="K75" s="58">
        <f t="shared" ref="K75" si="83">IF(K73=0,1,IFERROR(ROUND(K74/K73,4),0))</f>
        <v>0.96689999999999998</v>
      </c>
      <c r="L75" s="251"/>
      <c r="M75" s="254"/>
      <c r="N75" s="257"/>
      <c r="O75" s="254"/>
      <c r="P75" s="257"/>
      <c r="Q75" s="263"/>
      <c r="R75" s="269"/>
      <c r="S75" s="27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R4:S5"/>
    <mergeCell ref="D4:E4"/>
    <mergeCell ref="H4:I4"/>
    <mergeCell ref="D5:E5"/>
    <mergeCell ref="D6:E6"/>
    <mergeCell ref="F11:F13"/>
    <mergeCell ref="L9:M9"/>
    <mergeCell ref="N9:O9"/>
    <mergeCell ref="P9:Q9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8:K28 G31:K31 G34:K34 G37:K37 G40:K40 G48:K48 G51:K51 G54:K54 G57:K57 G60:K60 G66:K66 G69:K69 G72:K72 G75:K75 G63:K63 G25:K2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63:J64 E26 G28:J29 E29 G31:J32 E32 G34:J35 E35 G37:J38 E38 G40:J40 K46:K75 E46 G48:J49 G46:J46 E49 G51:J52 E52 G54:J55 E55 G57:J58 E58 G60:J61 E61 G75:J75 E64 G66:J67 E67 G69:J70 E70 G72:J73 E73 G25:J26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K46 K49 K52 K55 K58 K61 K64 K67 K70 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August</v>
      </c>
      <c r="C9" s="66" t="str">
        <f>IF('Sub Cases Monthly'!H4="",TEXT(EDATE(B5,-1),"MMMM"),'Sub Cases Monthly'!H4)</f>
        <v>August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August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Reports\Outputs\August\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1</v>
      </c>
      <c r="R21" s="80">
        <f>'Sub Cases Monthly'!P11</f>
        <v>1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3</v>
      </c>
      <c r="P22" s="80">
        <f>'Sub Cases Monthly'!N12</f>
        <v>3</v>
      </c>
      <c r="Q22" s="80">
        <f>'Sub Cases Monthly'!O12</f>
        <v>3</v>
      </c>
      <c r="R22" s="80">
        <f>'Sub Cases Monthly'!P12</f>
        <v>1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8</v>
      </c>
      <c r="P23" s="80">
        <f>'Sub Cases Monthly'!N13</f>
        <v>13</v>
      </c>
      <c r="Q23" s="80">
        <f>'Sub Cases Monthly'!O13</f>
        <v>10</v>
      </c>
      <c r="R23" s="80">
        <f>'Sub Cases Monthly'!P13</f>
        <v>5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640</v>
      </c>
      <c r="P24" s="80">
        <f>'Sub Cases Monthly'!N14</f>
        <v>529</v>
      </c>
      <c r="Q24" s="80">
        <f>'Sub Cases Monthly'!O14</f>
        <v>556</v>
      </c>
      <c r="R24" s="80">
        <f>'Sub Cases Monthly'!P14</f>
        <v>474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2</v>
      </c>
      <c r="P25" s="80">
        <f>'Sub Cases Monthly'!N15</f>
        <v>2</v>
      </c>
      <c r="Q25" s="80">
        <f>'Sub Cases Monthly'!O15</f>
        <v>2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32</v>
      </c>
      <c r="P26" s="80">
        <f>'Sub Cases Monthly'!N16</f>
        <v>32</v>
      </c>
      <c r="Q26" s="80">
        <f>'Sub Cases Monthly'!O16</f>
        <v>36</v>
      </c>
      <c r="R26" s="80">
        <f>'Sub Cases Monthly'!P16</f>
        <v>23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8</v>
      </c>
      <c r="P27" s="80">
        <f>'Sub Cases Monthly'!N17</f>
        <v>9</v>
      </c>
      <c r="Q27" s="80">
        <f>'Sub Cases Monthly'!O17</f>
        <v>10</v>
      </c>
      <c r="R27" s="80">
        <f>'Sub Cases Monthly'!P17</f>
        <v>7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626</v>
      </c>
      <c r="P29" s="80">
        <f>'Sub Cases Monthly'!N22</f>
        <v>575</v>
      </c>
      <c r="Q29" s="80">
        <f>'Sub Cases Monthly'!O22</f>
        <v>485</v>
      </c>
      <c r="R29" s="80">
        <f>'Sub Cases Monthly'!P22</f>
        <v>455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15</v>
      </c>
      <c r="P30" s="80">
        <f>'Sub Cases Monthly'!N23</f>
        <v>13</v>
      </c>
      <c r="Q30" s="80">
        <f>'Sub Cases Monthly'!O23</f>
        <v>16</v>
      </c>
      <c r="R30" s="80">
        <f>'Sub Cases Monthly'!P23</f>
        <v>18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242</v>
      </c>
      <c r="P31" s="80">
        <f>'Sub Cases Monthly'!N24</f>
        <v>297</v>
      </c>
      <c r="Q31" s="80">
        <f>'Sub Cases Monthly'!O24</f>
        <v>241</v>
      </c>
      <c r="R31" s="80">
        <f>'Sub Cases Monthly'!P24</f>
        <v>242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96</v>
      </c>
      <c r="P35" s="80">
        <f>'Sub Cases Monthly'!N31</f>
        <v>120</v>
      </c>
      <c r="Q35" s="80">
        <f>'Sub Cases Monthly'!O31</f>
        <v>86</v>
      </c>
      <c r="R35" s="80">
        <f>'Sub Cases Monthly'!P31</f>
        <v>84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5</v>
      </c>
      <c r="Q37" s="80">
        <f>'Sub Cases Monthly'!O33</f>
        <v>9</v>
      </c>
      <c r="R37" s="80">
        <f>'Sub Cases Monthly'!P33</f>
        <v>2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190</v>
      </c>
      <c r="P39" s="80">
        <f>'Sub Cases Monthly'!N38</f>
        <v>169</v>
      </c>
      <c r="Q39" s="80">
        <f>'Sub Cases Monthly'!O38</f>
        <v>209</v>
      </c>
      <c r="R39" s="80">
        <f>'Sub Cases Monthly'!P38</f>
        <v>175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717</v>
      </c>
      <c r="P40" s="80">
        <f>'Sub Cases Monthly'!N39</f>
        <v>792</v>
      </c>
      <c r="Q40" s="80">
        <f>'Sub Cases Monthly'!O39</f>
        <v>739</v>
      </c>
      <c r="R40" s="80">
        <f>'Sub Cases Monthly'!P39</f>
        <v>627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6</v>
      </c>
      <c r="P42" s="80">
        <f>'Sub Cases Monthly'!N45</f>
        <v>4</v>
      </c>
      <c r="Q42" s="80">
        <f>'Sub Cases Monthly'!O45</f>
        <v>0</v>
      </c>
      <c r="R42" s="80">
        <f>'Sub Cases Monthly'!P45</f>
        <v>3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1</v>
      </c>
      <c r="Q43" s="80">
        <f>'Sub Cases Monthly'!O46</f>
        <v>1</v>
      </c>
      <c r="R43" s="80">
        <f>'Sub Cases Monthly'!P46</f>
        <v>2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91</v>
      </c>
      <c r="P44" s="80">
        <f>'Sub Cases Monthly'!N47</f>
        <v>70</v>
      </c>
      <c r="Q44" s="80">
        <f>'Sub Cases Monthly'!O47</f>
        <v>56</v>
      </c>
      <c r="R44" s="80">
        <f>'Sub Cases Monthly'!P47</f>
        <v>44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1</v>
      </c>
      <c r="R45" s="80">
        <f>'Sub Cases Monthly'!P48</f>
        <v>1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136</v>
      </c>
      <c r="P46" s="80">
        <f>'Sub Cases Monthly'!N49</f>
        <v>219</v>
      </c>
      <c r="Q46" s="80">
        <f>'Sub Cases Monthly'!O49</f>
        <v>177</v>
      </c>
      <c r="R46" s="80">
        <f>'Sub Cases Monthly'!P49</f>
        <v>138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18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28</v>
      </c>
      <c r="P48" s="80">
        <f>'Sub Cases Monthly'!N51</f>
        <v>37</v>
      </c>
      <c r="Q48" s="80">
        <f>'Sub Cases Monthly'!O51</f>
        <v>21</v>
      </c>
      <c r="R48" s="80">
        <f>'Sub Cases Monthly'!P51</f>
        <v>31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1</v>
      </c>
      <c r="P49" s="80">
        <f>'Sub Cases Monthly'!N52</f>
        <v>0</v>
      </c>
      <c r="Q49" s="80">
        <f>'Sub Cases Monthly'!O52</f>
        <v>1</v>
      </c>
      <c r="R49" s="80">
        <f>'Sub Cases Monthly'!P52</f>
        <v>3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47</v>
      </c>
      <c r="P50" s="80">
        <f>'Sub Cases Monthly'!N53</f>
        <v>55</v>
      </c>
      <c r="Q50" s="80">
        <f>'Sub Cases Monthly'!O53</f>
        <v>63</v>
      </c>
      <c r="R50" s="80">
        <f>'Sub Cases Monthly'!P53</f>
        <v>44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15</v>
      </c>
      <c r="P51" s="80">
        <f>'Sub Cases Monthly'!N54</f>
        <v>24</v>
      </c>
      <c r="Q51" s="80">
        <f>'Sub Cases Monthly'!O54</f>
        <v>29</v>
      </c>
      <c r="R51" s="80">
        <f>'Sub Cases Monthly'!P54</f>
        <v>16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23</v>
      </c>
      <c r="P52" s="80">
        <f>'Sub Cases Monthly'!N55</f>
        <v>16</v>
      </c>
      <c r="Q52" s="80">
        <f>'Sub Cases Monthly'!O55</f>
        <v>20</v>
      </c>
      <c r="R52" s="80">
        <f>'Sub Cases Monthly'!P55</f>
        <v>17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9</v>
      </c>
      <c r="P53" s="80">
        <f>'Sub Cases Monthly'!N56</f>
        <v>3</v>
      </c>
      <c r="Q53" s="80">
        <f>'Sub Cases Monthly'!O56</f>
        <v>4</v>
      </c>
      <c r="R53" s="80">
        <f>'Sub Cases Monthly'!P56</f>
        <v>8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3</v>
      </c>
      <c r="Q55" s="80">
        <f>'Sub Cases Monthly'!O58</f>
        <v>3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9</v>
      </c>
      <c r="P57" s="80">
        <f>'Sub Cases Monthly'!N60</f>
        <v>2</v>
      </c>
      <c r="Q57" s="80">
        <f>'Sub Cases Monthly'!O60</f>
        <v>11</v>
      </c>
      <c r="R57" s="80">
        <f>'Sub Cases Monthly'!P60</f>
        <v>7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1</v>
      </c>
      <c r="P58" s="80">
        <f>'Sub Cases Monthly'!N61</f>
        <v>2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1</v>
      </c>
      <c r="P61" s="80">
        <f>'Sub Cases Monthly'!N64</f>
        <v>3</v>
      </c>
      <c r="Q61" s="80">
        <f>'Sub Cases Monthly'!O64</f>
        <v>4</v>
      </c>
      <c r="R61" s="80">
        <f>'Sub Cases Monthly'!P64</f>
        <v>1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1</v>
      </c>
      <c r="P62" s="80">
        <f>'Sub Cases Monthly'!N65</f>
        <v>2</v>
      </c>
      <c r="Q62" s="80">
        <f>'Sub Cases Monthly'!O65</f>
        <v>2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388</v>
      </c>
      <c r="P64" s="80">
        <f>'Sub Cases Monthly'!N70</f>
        <v>570</v>
      </c>
      <c r="Q64" s="80">
        <f>'Sub Cases Monthly'!O70</f>
        <v>642</v>
      </c>
      <c r="R64" s="80">
        <f>'Sub Cases Monthly'!P70</f>
        <v>517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165</v>
      </c>
      <c r="P65" s="80">
        <f>'Sub Cases Monthly'!N71</f>
        <v>206</v>
      </c>
      <c r="Q65" s="80">
        <f>'Sub Cases Monthly'!O71</f>
        <v>241</v>
      </c>
      <c r="R65" s="80">
        <f>'Sub Cases Monthly'!P71</f>
        <v>163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2</v>
      </c>
      <c r="P66" s="80">
        <f>'Sub Cases Monthly'!N72</f>
        <v>2</v>
      </c>
      <c r="Q66" s="80">
        <f>'Sub Cases Monthly'!O72</f>
        <v>3</v>
      </c>
      <c r="R66" s="80">
        <f>'Sub Cases Monthly'!P72</f>
        <v>6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184</v>
      </c>
      <c r="P67" s="80">
        <f>'Sub Cases Monthly'!N73</f>
        <v>220</v>
      </c>
      <c r="Q67" s="80">
        <f>'Sub Cases Monthly'!O73</f>
        <v>247</v>
      </c>
      <c r="R67" s="80">
        <f>'Sub Cases Monthly'!P73</f>
        <v>231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12</v>
      </c>
      <c r="P68" s="80">
        <f>'Sub Cases Monthly'!N74</f>
        <v>10</v>
      </c>
      <c r="Q68" s="80">
        <f>'Sub Cases Monthly'!O74</f>
        <v>12</v>
      </c>
      <c r="R68" s="80">
        <f>'Sub Cases Monthly'!P74</f>
        <v>10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1</v>
      </c>
      <c r="P70" s="80">
        <f>'Sub Cases Monthly'!N76</f>
        <v>1</v>
      </c>
      <c r="Q70" s="80">
        <f>'Sub Cases Monthly'!O76</f>
        <v>0</v>
      </c>
      <c r="R70" s="80">
        <f>'Sub Cases Monthly'!P76</f>
        <v>1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172</v>
      </c>
      <c r="P73" s="80">
        <f>'Sub Cases Monthly'!N83</f>
        <v>187</v>
      </c>
      <c r="Q73" s="80">
        <f>'Sub Cases Monthly'!O83</f>
        <v>189</v>
      </c>
      <c r="R73" s="80">
        <f>'Sub Cases Monthly'!P83</f>
        <v>144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21</v>
      </c>
      <c r="P74" s="80">
        <f>'Sub Cases Monthly'!N84</f>
        <v>31</v>
      </c>
      <c r="Q74" s="80">
        <f>'Sub Cases Monthly'!O84</f>
        <v>24</v>
      </c>
      <c r="R74" s="80">
        <f>'Sub Cases Monthly'!P84</f>
        <v>14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7</v>
      </c>
      <c r="P75" s="80">
        <f>'Sub Cases Monthly'!N85</f>
        <v>6</v>
      </c>
      <c r="Q75" s="80">
        <f>'Sub Cases Monthly'!O85</f>
        <v>4</v>
      </c>
      <c r="R75" s="80">
        <f>'Sub Cases Monthly'!P85</f>
        <v>3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68</v>
      </c>
      <c r="P76" s="80">
        <f>'Sub Cases Monthly'!N86</f>
        <v>56</v>
      </c>
      <c r="Q76" s="80">
        <f>'Sub Cases Monthly'!O86</f>
        <v>77</v>
      </c>
      <c r="R76" s="80">
        <f>'Sub Cases Monthly'!P86</f>
        <v>51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15</v>
      </c>
      <c r="P77" s="80">
        <f>'Sub Cases Monthly'!N87</f>
        <v>27</v>
      </c>
      <c r="Q77" s="80">
        <f>'Sub Cases Monthly'!O87</f>
        <v>16</v>
      </c>
      <c r="R77" s="80">
        <f>'Sub Cases Monthly'!P87</f>
        <v>18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9</v>
      </c>
      <c r="P78" s="80">
        <f>'Sub Cases Monthly'!N88</f>
        <v>12</v>
      </c>
      <c r="Q78" s="80">
        <f>'Sub Cases Monthly'!O88</f>
        <v>13</v>
      </c>
      <c r="R78" s="80">
        <f>'Sub Cases Monthly'!P88</f>
        <v>6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1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7</v>
      </c>
      <c r="P80" s="80">
        <f>'Sub Cases Monthly'!N90</f>
        <v>1</v>
      </c>
      <c r="Q80" s="80">
        <f>'Sub Cases Monthly'!O90</f>
        <v>6</v>
      </c>
      <c r="R80" s="80">
        <f>'Sub Cases Monthly'!P90</f>
        <v>2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104</v>
      </c>
      <c r="P81" s="80">
        <f>'Sub Cases Monthly'!N91</f>
        <v>125</v>
      </c>
      <c r="Q81" s="80">
        <f>'Sub Cases Monthly'!O91</f>
        <v>111</v>
      </c>
      <c r="R81" s="80">
        <f>'Sub Cases Monthly'!P91</f>
        <v>81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111</v>
      </c>
      <c r="P82" s="80">
        <f>'Sub Cases Monthly'!N92</f>
        <v>108</v>
      </c>
      <c r="Q82" s="80">
        <f>'Sub Cases Monthly'!O92</f>
        <v>120</v>
      </c>
      <c r="R82" s="80">
        <f>'Sub Cases Monthly'!P92</f>
        <v>102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40</v>
      </c>
      <c r="P83" s="80">
        <f>'Sub Cases Monthly'!N93</f>
        <v>34</v>
      </c>
      <c r="Q83" s="80">
        <f>'Sub Cases Monthly'!O93</f>
        <v>32</v>
      </c>
      <c r="R83" s="80">
        <f>'Sub Cases Monthly'!P93</f>
        <v>21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1</v>
      </c>
      <c r="P84" s="80">
        <f>'Sub Cases Monthly'!N94</f>
        <v>0</v>
      </c>
      <c r="Q84" s="80">
        <f>'Sub Cases Monthly'!O94</f>
        <v>2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3</v>
      </c>
      <c r="P85" s="80">
        <f>'Sub Cases Monthly'!N95</f>
        <v>3</v>
      </c>
      <c r="Q85" s="80">
        <f>'Sub Cases Monthly'!O95</f>
        <v>11</v>
      </c>
      <c r="R85" s="80">
        <f>'Sub Cases Monthly'!P95</f>
        <v>3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1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20</v>
      </c>
      <c r="P91" s="80">
        <f>'Sub Cases Monthly'!N104</f>
        <v>16</v>
      </c>
      <c r="Q91" s="80">
        <f>'Sub Cases Monthly'!O104</f>
        <v>19</v>
      </c>
      <c r="R91" s="80">
        <f>'Sub Cases Monthly'!P104</f>
        <v>19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150</v>
      </c>
      <c r="P92" s="80">
        <f>'Sub Cases Monthly'!N105</f>
        <v>166</v>
      </c>
      <c r="Q92" s="80">
        <f>'Sub Cases Monthly'!O105</f>
        <v>140</v>
      </c>
      <c r="R92" s="80">
        <f>'Sub Cases Monthly'!P105</f>
        <v>140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209</v>
      </c>
      <c r="P93" s="80">
        <f>'Sub Cases Monthly'!N106</f>
        <v>261</v>
      </c>
      <c r="Q93" s="80">
        <f>'Sub Cases Monthly'!O106</f>
        <v>252</v>
      </c>
      <c r="R93" s="80">
        <f>'Sub Cases Monthly'!P106</f>
        <v>211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17</v>
      </c>
      <c r="P94" s="80">
        <f>'Sub Cases Monthly'!N107</f>
        <v>20</v>
      </c>
      <c r="Q94" s="80">
        <f>'Sub Cases Monthly'!O107</f>
        <v>24</v>
      </c>
      <c r="R94" s="80">
        <f>'Sub Cases Monthly'!P107</f>
        <v>20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2</v>
      </c>
      <c r="Q95" s="80">
        <f>'Sub Cases Monthly'!O108</f>
        <v>0</v>
      </c>
      <c r="R95" s="80">
        <f>'Sub Cases Monthly'!P108</f>
        <v>4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22</v>
      </c>
      <c r="P96" s="80">
        <f>'Sub Cases Monthly'!N109</f>
        <v>13</v>
      </c>
      <c r="Q96" s="80">
        <f>'Sub Cases Monthly'!O109</f>
        <v>21</v>
      </c>
      <c r="R96" s="80">
        <f>'Sub Cases Monthly'!P109</f>
        <v>14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12</v>
      </c>
      <c r="P97" s="80">
        <f>'Sub Cases Monthly'!N110</f>
        <v>26</v>
      </c>
      <c r="Q97" s="80">
        <f>'Sub Cases Monthly'!O110</f>
        <v>25</v>
      </c>
      <c r="R97" s="80">
        <f>'Sub Cases Monthly'!P110</f>
        <v>5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24</v>
      </c>
      <c r="P98" s="80">
        <f>'Sub Cases Monthly'!N111</f>
        <v>21</v>
      </c>
      <c r="Q98" s="80">
        <f>'Sub Cases Monthly'!O111</f>
        <v>25</v>
      </c>
      <c r="R98" s="80">
        <f>'Sub Cases Monthly'!P111</f>
        <v>17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29</v>
      </c>
      <c r="P99" s="80">
        <f>'Sub Cases Monthly'!N112</f>
        <v>32</v>
      </c>
      <c r="Q99" s="80">
        <f>'Sub Cases Monthly'!O112</f>
        <v>37</v>
      </c>
      <c r="R99" s="80">
        <f>'Sub Cases Monthly'!P112</f>
        <v>34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65</v>
      </c>
      <c r="P100" s="80">
        <f>'Sub Cases Monthly'!N113</f>
        <v>47</v>
      </c>
      <c r="Q100" s="80">
        <f>'Sub Cases Monthly'!O113</f>
        <v>69</v>
      </c>
      <c r="R100" s="80">
        <f>'Sub Cases Monthly'!P113</f>
        <v>31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25</v>
      </c>
      <c r="P102" s="80">
        <f>'Sub Cases Monthly'!N119</f>
        <v>26</v>
      </c>
      <c r="Q102" s="80">
        <f>'Sub Cases Monthly'!O119</f>
        <v>29</v>
      </c>
      <c r="R102" s="80">
        <f>'Sub Cases Monthly'!P119</f>
        <v>19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1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6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3878</v>
      </c>
      <c r="P111" s="80">
        <f>'Sub Cases Monthly'!N131</f>
        <v>4090</v>
      </c>
      <c r="Q111" s="80">
        <f>'Sub Cases Monthly'!O131</f>
        <v>3989</v>
      </c>
      <c r="R111" s="80">
        <f>'Sub Cases Monthly'!P131</f>
        <v>2995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875</v>
      </c>
      <c r="P112" s="80">
        <f>'Outputs Monthly'!N23</f>
        <v>850</v>
      </c>
      <c r="Q112" s="80">
        <f>'Outputs Monthly'!O23</f>
        <v>842</v>
      </c>
      <c r="R112" s="80">
        <f>'Outputs Monthly'!P23</f>
        <v>703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165</v>
      </c>
      <c r="P113" s="80">
        <f>'Outputs Monthly'!N24</f>
        <v>158</v>
      </c>
      <c r="Q113" s="80">
        <f>'Outputs Monthly'!O24</f>
        <v>175</v>
      </c>
      <c r="R113" s="80">
        <f>'Outputs Monthly'!P24</f>
        <v>149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118</v>
      </c>
      <c r="P114" s="80">
        <f>'Outputs Monthly'!N25</f>
        <v>210</v>
      </c>
      <c r="Q114" s="80">
        <f>'Outputs Monthly'!O25</f>
        <v>165</v>
      </c>
      <c r="R114" s="80">
        <f>'Outputs Monthly'!P25</f>
        <v>181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213</v>
      </c>
      <c r="P115" s="80">
        <f>'Outputs Monthly'!N26</f>
        <v>183</v>
      </c>
      <c r="Q115" s="80">
        <f>'Outputs Monthly'!O26</f>
        <v>227</v>
      </c>
      <c r="R115" s="80">
        <f>'Outputs Monthly'!P26</f>
        <v>184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147</v>
      </c>
      <c r="P116" s="80">
        <f>'Outputs Monthly'!N27</f>
        <v>173</v>
      </c>
      <c r="Q116" s="80">
        <f>'Outputs Monthly'!O27</f>
        <v>158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307</v>
      </c>
      <c r="P117" s="80">
        <f>'Outputs Monthly'!N28</f>
        <v>361</v>
      </c>
      <c r="Q117" s="80">
        <f>'Outputs Monthly'!O28</f>
        <v>324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225</v>
      </c>
      <c r="P118" s="80">
        <f>'Outputs Monthly'!N29</f>
        <v>218</v>
      </c>
      <c r="Q118" s="80">
        <f>'Outputs Monthly'!O29</f>
        <v>268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637</v>
      </c>
      <c r="P119" s="80">
        <f>'Outputs Monthly'!N30</f>
        <v>690</v>
      </c>
      <c r="Q119" s="80">
        <f>'Outputs Monthly'!O30</f>
        <v>854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48</v>
      </c>
      <c r="P120" s="80">
        <f>'Outputs Monthly'!N31</f>
        <v>75</v>
      </c>
      <c r="Q120" s="80">
        <f>'Outputs Monthly'!O31</f>
        <v>69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29</v>
      </c>
      <c r="P122" s="80">
        <f>'Outputs Monthly'!N36</f>
        <v>22</v>
      </c>
      <c r="Q122" s="80">
        <f>'Outputs Monthly'!O36</f>
        <v>26</v>
      </c>
      <c r="R122" s="80">
        <f>'Outputs Monthly'!P36</f>
        <v>19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1</v>
      </c>
      <c r="P123" s="80">
        <f>'Outputs Monthly'!N37</f>
        <v>6</v>
      </c>
      <c r="Q123" s="80">
        <f>'Outputs Monthly'!O37</f>
        <v>1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6</v>
      </c>
      <c r="P125" s="80">
        <f>'Outputs Monthly'!N39</f>
        <v>4</v>
      </c>
      <c r="Q125" s="80">
        <f>'Outputs Monthly'!O39</f>
        <v>9</v>
      </c>
      <c r="R125" s="80">
        <f>'Outputs Monthly'!P39</f>
        <v>3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1</v>
      </c>
      <c r="P126" s="80">
        <f>'Outputs Monthly'!N40</f>
        <v>19</v>
      </c>
      <c r="Q126" s="80">
        <f>'Outputs Monthly'!O40</f>
        <v>7</v>
      </c>
      <c r="R126" s="80">
        <f>'Outputs Monthly'!P40</f>
        <v>3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3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1</v>
      </c>
      <c r="P128" s="80">
        <f>'Outputs Monthly'!N42</f>
        <v>3</v>
      </c>
      <c r="Q128" s="80">
        <f>'Outputs Monthly'!O42</f>
        <v>0</v>
      </c>
      <c r="R128" s="80">
        <f>'Outputs Monthly'!P42</f>
        <v>1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2</v>
      </c>
      <c r="P129" s="80">
        <f>'Outputs Monthly'!N43</f>
        <v>2</v>
      </c>
      <c r="Q129" s="80">
        <f>'Outputs Monthly'!O43</f>
        <v>1</v>
      </c>
      <c r="R129" s="80">
        <f>'Outputs Monthly'!P43</f>
        <v>3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1</v>
      </c>
      <c r="Q130" s="80">
        <f>'Outputs Monthly'!O44</f>
        <v>10</v>
      </c>
      <c r="R130" s="80">
        <f>'Outputs Monthly'!P44</f>
        <v>3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1</v>
      </c>
      <c r="Q131" s="80">
        <f>'Outputs Monthly'!O45</f>
        <v>1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92888</v>
      </c>
      <c r="J132" s="80">
        <f>'Timeliness Quarterly'!J46</f>
        <v>84375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43661</v>
      </c>
      <c r="J133" s="81">
        <f>'Timeliness Quarterly'!J49</f>
        <v>38329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12712</v>
      </c>
      <c r="J134" s="81">
        <f>'Timeliness Quarterly'!J52</f>
        <v>11647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16589</v>
      </c>
      <c r="J135" s="81">
        <f>'Timeliness Quarterly'!J55</f>
        <v>16776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47484</v>
      </c>
      <c r="J136" s="81">
        <f>'Timeliness Quarterly'!J58</f>
        <v>47942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34957</v>
      </c>
      <c r="J137" s="81">
        <f>'Timeliness Quarterly'!J61</f>
        <v>39755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23234</v>
      </c>
      <c r="J138" s="81">
        <f>'Timeliness Quarterly'!J64</f>
        <v>22746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44886</v>
      </c>
      <c r="J139" s="81">
        <f>'Timeliness Quarterly'!J67</f>
        <v>45113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1050</v>
      </c>
      <c r="J140" s="81">
        <f>'Timeliness Quarterly'!J70</f>
        <v>827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32114</v>
      </c>
      <c r="J141" s="81">
        <f>'Timeliness Quarterly'!J73</f>
        <v>32570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2116</v>
      </c>
      <c r="J142" s="81">
        <f>'Timeliness Quarterly'!J12</f>
        <v>1694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2679</v>
      </c>
      <c r="J143" s="81">
        <f>'Timeliness Quarterly'!J15</f>
        <v>2261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371</v>
      </c>
      <c r="J144" s="81">
        <f>'Timeliness Quarterly'!J18</f>
        <v>281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2535</v>
      </c>
      <c r="J145" s="81">
        <f>'Timeliness Quarterly'!J21</f>
        <v>2486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1108</v>
      </c>
      <c r="J146" s="81">
        <f>'Timeliness Quarterly'!J24</f>
        <v>1118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2300</v>
      </c>
      <c r="J147" s="81">
        <f>'Timeliness Quarterly'!J27</f>
        <v>2625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1338</v>
      </c>
      <c r="J148" s="81">
        <f>'Timeliness Quarterly'!J30</f>
        <v>1226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1736</v>
      </c>
      <c r="J149" s="81">
        <f>'Timeliness Quarterly'!J33</f>
        <v>1672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95</v>
      </c>
      <c r="J150" s="81">
        <f>'Timeliness Quarterly'!J36</f>
        <v>80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10859</v>
      </c>
      <c r="J151" s="81">
        <f>'Timeliness Quarterly'!J39</f>
        <v>10497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91386</v>
      </c>
      <c r="J152" s="66">
        <f>'Timeliness Quarterly'!J47</f>
        <v>82215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42844</v>
      </c>
      <c r="J153" s="66">
        <f>'Timeliness Quarterly'!J50</f>
        <v>37499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12676</v>
      </c>
      <c r="J154" s="66">
        <f>'Timeliness Quarterly'!J53</f>
        <v>11572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15743</v>
      </c>
      <c r="J155" s="66">
        <f>'Timeliness Quarterly'!J56</f>
        <v>15306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46699</v>
      </c>
      <c r="J156" s="66">
        <f>'Timeliness Quarterly'!J59</f>
        <v>46844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34788</v>
      </c>
      <c r="J157" s="66">
        <f>'Timeliness Quarterly'!J62</f>
        <v>38752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20454</v>
      </c>
      <c r="J158" s="66">
        <f>'Timeliness Quarterly'!J65</f>
        <v>17960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43605</v>
      </c>
      <c r="J159" s="66">
        <f>'Timeliness Quarterly'!J68</f>
        <v>43868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1034</v>
      </c>
      <c r="J160" s="66">
        <f>'Timeliness Quarterly'!J71</f>
        <v>796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30830</v>
      </c>
      <c r="J161" s="66">
        <f>'Timeliness Quarterly'!J74</f>
        <v>31365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0.97470000000000001</v>
      </c>
      <c r="J162" s="81">
        <f>'Timeliness Quarterly'!J13</f>
        <v>0.98660000000000003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0.95369999999999999</v>
      </c>
      <c r="J163" s="81">
        <f>'Timeliness Quarterly'!J16</f>
        <v>0.96540000000000004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0.98409999999999997</v>
      </c>
      <c r="J164" s="81">
        <f>'Timeliness Quarterly'!J19</f>
        <v>0.91830000000000001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0.93920000000000003</v>
      </c>
      <c r="J165" s="81">
        <f>'Timeliness Quarterly'!J22</f>
        <v>0.91700000000000004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0.97019999999999995</v>
      </c>
      <c r="J166" s="81">
        <f>'Timeliness Quarterly'!J25</f>
        <v>0.95799999999999996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0.94069999999999998</v>
      </c>
      <c r="J167" s="81">
        <f>'Timeliness Quarterly'!J28</f>
        <v>0.85170000000000001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0.7681</v>
      </c>
      <c r="J168" s="81">
        <f>'Timeliness Quarterly'!J31</f>
        <v>0.74709999999999999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0.98970000000000002</v>
      </c>
      <c r="J169" s="81">
        <f>'Timeliness Quarterly'!J34</f>
        <v>0.97719999999999996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0.96160000000000001</v>
      </c>
      <c r="J171" s="81">
        <f>'Timeliness Quarterly'!J40</f>
        <v>0.94789999999999996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0.98380000000000001</v>
      </c>
      <c r="J172" s="66">
        <f>'Timeliness Quarterly'!J48</f>
        <v>0.97440000000000004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0.98129999999999995</v>
      </c>
      <c r="J173" s="66">
        <f>'Timeliness Quarterly'!J51</f>
        <v>0.97829999999999995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0.99719999999999998</v>
      </c>
      <c r="J174" s="66">
        <f>'Timeliness Quarterly'!J54</f>
        <v>0.99360000000000004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0.94899999999999995</v>
      </c>
      <c r="J175" s="66">
        <f>'Timeliness Quarterly'!J57</f>
        <v>0.91239999999999999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0.98350000000000004</v>
      </c>
      <c r="J176" s="66">
        <f>'Timeliness Quarterly'!J60</f>
        <v>0.97709999999999997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0.99519999999999997</v>
      </c>
      <c r="J177" s="66">
        <f>'Timeliness Quarterly'!J63</f>
        <v>0.9748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0.88029999999999997</v>
      </c>
      <c r="J178" s="66">
        <f>'Timeliness Quarterly'!J66</f>
        <v>0.78959999999999997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0.97150000000000003</v>
      </c>
      <c r="J179" s="66">
        <f>'Timeliness Quarterly'!J69</f>
        <v>0.97240000000000004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0.98480000000000001</v>
      </c>
      <c r="J180" s="66">
        <f>'Timeliness Quarterly'!J72</f>
        <v>0.96250000000000002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0.96</v>
      </c>
      <c r="J181" s="66">
        <f>'Timeliness Quarterly'!J75</f>
        <v>0.96299999999999997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 t="str">
        <f>'Timeliness Quarterly'!P29</f>
        <v>Staffing - Internal</v>
      </c>
      <c r="J189" s="83" t="str">
        <f>'Timeliness Quarterly'!R29</f>
        <v>Staffing - Internal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 t="str">
        <f>'Timeliness Quarterly'!Q29</f>
        <v xml:space="preserve">Furloughs &amp; Staffing Issues </v>
      </c>
      <c r="J209" s="83" t="str">
        <f>'Timeliness Quarterly'!S29</f>
        <v>Staffing Issues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1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1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2019-09-12T16:16:57Z</cp:lastPrinted>
  <dcterms:created xsi:type="dcterms:W3CDTF">1996-10-14T23:33:28Z</dcterms:created>
  <dcterms:modified xsi:type="dcterms:W3CDTF">2019-10-14T18:38:26Z</dcterms:modified>
</cp:coreProperties>
</file>