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1-2022 Reports\Outputs Report\"/>
    </mc:Choice>
  </mc:AlternateContent>
  <workbookProtection workbookAlgorithmName="SHA-512" workbookHashValue="STd7n1xjJTsEU/gO2GFZMTnEm4hhSLFRmLDPOld7Mu/xFTL21GUTQhcFM/Eh4rgRLepuSvdaua/acO56djt8RQ==" workbookSaltValue="+iHvqtSN5dYM5z6bRq1PbA==" workbookSpinCount="100000" lockStructure="1"/>
  <bookViews>
    <workbookView xWindow="0" yWindow="0" windowWidth="28800" windowHeight="11700" tabRatio="602" activeTab="2"/>
  </bookViews>
  <sheets>
    <sheet name="Sub Cases Monthly" sheetId="44" r:id="rId1"/>
    <sheet name="Outputs Monthly" sheetId="49" r:id="rId2"/>
    <sheet name="Timeliness Quarterly" sheetId="51" r:id="rId3"/>
    <sheet name="Sub 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 Cases Monthly'!$A$1:$R$138</definedName>
    <definedName name="_xlnm.Print_Area" localSheetId="3">'Sub Cases Weighted Total (Auto)'!$A$1:$R$135</definedName>
    <definedName name="_xlnm.Print_Area" localSheetId="2">'Timeliness Quarterly'!$A$1:$S$75</definedName>
    <definedName name="_xlnm.Print_Titles" localSheetId="1">'Outputs Monthly'!$1:$4</definedName>
    <definedName name="_xlnm.Print_Titles" localSheetId="0">'Sub Cases Monthly'!$1:$9</definedName>
    <definedName name="_xlnm.Print_Titles" localSheetId="3">'Sub 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8" i="44" l="1"/>
  <c r="O128" i="44"/>
  <c r="N128" i="44"/>
  <c r="M128" i="44"/>
  <c r="L128" i="44"/>
  <c r="K128" i="44"/>
  <c r="J128" i="44"/>
  <c r="I128" i="44"/>
  <c r="H128" i="44"/>
  <c r="G128" i="44"/>
  <c r="F128" i="44"/>
  <c r="E128" i="44"/>
  <c r="P116" i="44"/>
  <c r="O116" i="44"/>
  <c r="N116" i="44"/>
  <c r="M116" i="44"/>
  <c r="L116" i="44"/>
  <c r="K116" i="44"/>
  <c r="J116" i="44"/>
  <c r="I116" i="44"/>
  <c r="H116" i="44"/>
  <c r="G116" i="44"/>
  <c r="F116" i="44"/>
  <c r="E116" i="44"/>
  <c r="P102" i="44"/>
  <c r="O102" i="44"/>
  <c r="N102" i="44"/>
  <c r="M102" i="44"/>
  <c r="L102" i="44"/>
  <c r="K102" i="44"/>
  <c r="J102" i="44"/>
  <c r="I102" i="44"/>
  <c r="H102" i="44"/>
  <c r="G102" i="44"/>
  <c r="F102" i="44"/>
  <c r="E102" i="44"/>
  <c r="P81" i="44"/>
  <c r="O81" i="44"/>
  <c r="N81" i="44"/>
  <c r="M81" i="44"/>
  <c r="L81" i="44"/>
  <c r="K81" i="44"/>
  <c r="J81" i="44"/>
  <c r="I81" i="44"/>
  <c r="H81" i="44"/>
  <c r="G81" i="44"/>
  <c r="F81" i="44"/>
  <c r="E81"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E132" i="44" l="1"/>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2" i="53"/>
  <c r="C132" i="53"/>
  <c r="C131" i="53"/>
  <c r="B131" i="53"/>
  <c r="B120" i="53"/>
  <c r="C120" i="53"/>
  <c r="B121" i="53"/>
  <c r="C121" i="53"/>
  <c r="B122" i="53"/>
  <c r="C122" i="53"/>
  <c r="B123" i="53"/>
  <c r="C123" i="53"/>
  <c r="B124" i="53"/>
  <c r="C124" i="53"/>
  <c r="B125" i="53"/>
  <c r="C125" i="53"/>
  <c r="B126" i="53"/>
  <c r="C126" i="53"/>
  <c r="C127" i="53"/>
  <c r="B128" i="53"/>
  <c r="C128" i="53"/>
  <c r="C119" i="53"/>
  <c r="B119" i="53"/>
  <c r="B106" i="53"/>
  <c r="C106" i="53"/>
  <c r="B107" i="53"/>
  <c r="C107" i="53"/>
  <c r="B108" i="53"/>
  <c r="C108" i="53"/>
  <c r="B109" i="53"/>
  <c r="C109" i="53"/>
  <c r="B110" i="53"/>
  <c r="C110" i="53"/>
  <c r="B111" i="53"/>
  <c r="C111" i="53"/>
  <c r="B112" i="53"/>
  <c r="C112" i="53"/>
  <c r="B113" i="53"/>
  <c r="C113" i="53"/>
  <c r="B114" i="53"/>
  <c r="C114" i="53"/>
  <c r="C115" i="53"/>
  <c r="B116" i="53"/>
  <c r="C116" i="53"/>
  <c r="C105" i="53"/>
  <c r="B105" i="53"/>
  <c r="B85" i="53"/>
  <c r="C85" i="53"/>
  <c r="B86" i="53"/>
  <c r="C86" i="53"/>
  <c r="B87" i="53"/>
  <c r="C87" i="53"/>
  <c r="B88" i="53"/>
  <c r="C88" i="53"/>
  <c r="B89" i="53"/>
  <c r="C89" i="53"/>
  <c r="C90" i="53"/>
  <c r="B91" i="53"/>
  <c r="C91" i="53"/>
  <c r="B92" i="53"/>
  <c r="C92" i="53"/>
  <c r="B93" i="53"/>
  <c r="C93" i="53"/>
  <c r="B94" i="53"/>
  <c r="C94" i="53"/>
  <c r="B95" i="53"/>
  <c r="C95" i="53"/>
  <c r="B96" i="53"/>
  <c r="C96" i="53"/>
  <c r="B97" i="53"/>
  <c r="C97" i="53"/>
  <c r="B98" i="53"/>
  <c r="C98" i="53"/>
  <c r="B99" i="53"/>
  <c r="C99" i="53"/>
  <c r="B100" i="53"/>
  <c r="C100" i="53"/>
  <c r="C101" i="53"/>
  <c r="B102" i="53"/>
  <c r="C102" i="53"/>
  <c r="C84" i="53"/>
  <c r="B84" i="53"/>
  <c r="B70" i="53"/>
  <c r="C70" i="53"/>
  <c r="B71" i="53"/>
  <c r="C71" i="53"/>
  <c r="B72" i="53"/>
  <c r="C72" i="53"/>
  <c r="B73" i="53"/>
  <c r="C73" i="53"/>
  <c r="B74" i="53"/>
  <c r="C74" i="53"/>
  <c r="B75" i="53"/>
  <c r="C75" i="53"/>
  <c r="B76" i="53"/>
  <c r="C76" i="53"/>
  <c r="B77" i="53"/>
  <c r="C77" i="53"/>
  <c r="B78" i="53"/>
  <c r="C78" i="53"/>
  <c r="B79" i="53"/>
  <c r="C79" i="53"/>
  <c r="C80" i="53"/>
  <c r="B81" i="53"/>
  <c r="C81"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0" i="44" l="1"/>
  <c r="R81" i="44" s="1"/>
  <c r="Q79" i="44"/>
  <c r="Q78" i="44"/>
  <c r="Q77" i="44"/>
  <c r="Q76" i="44"/>
  <c r="Q75" i="44"/>
  <c r="Q74" i="44"/>
  <c r="Q73" i="44"/>
  <c r="Q72" i="44"/>
  <c r="Q70"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Q19" i="44" l="1"/>
  <c r="Q69" i="44" l="1"/>
  <c r="B46" i="49" l="1"/>
  <c r="B33" i="49"/>
  <c r="E80" i="53" l="1"/>
  <c r="E79" i="53"/>
  <c r="E78" i="53"/>
  <c r="E77" i="53"/>
  <c r="E76" i="53"/>
  <c r="E75" i="53"/>
  <c r="E74" i="53"/>
  <c r="E70" i="53"/>
  <c r="D6" i="49"/>
  <c r="D5" i="49"/>
  <c r="D4" i="49"/>
  <c r="R130" i="44" l="1"/>
  <c r="R118" i="44"/>
  <c r="R104" i="44"/>
  <c r="R83" i="44"/>
  <c r="R68" i="44"/>
  <c r="R43" i="44"/>
  <c r="R37" i="44"/>
  <c r="R30" i="44"/>
  <c r="R21" i="44"/>
  <c r="E11" i="53" l="1"/>
  <c r="E10" i="53"/>
  <c r="E118" i="53" s="1"/>
  <c r="F118" i="53" s="1"/>
  <c r="G118" i="53" s="1"/>
  <c r="H118" i="53" s="1"/>
  <c r="I118" i="53" s="1"/>
  <c r="J118" i="53" s="1"/>
  <c r="K118" i="53" s="1"/>
  <c r="L118" i="53" s="1"/>
  <c r="M118" i="53" s="1"/>
  <c r="N118" i="53" s="1"/>
  <c r="O118" i="53" s="1"/>
  <c r="P118" i="53" s="1"/>
  <c r="A2" i="53"/>
  <c r="A2" i="49"/>
  <c r="O6" i="49"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4" i="53"/>
  <c r="G74" i="53"/>
  <c r="H74" i="53"/>
  <c r="I74" i="53"/>
  <c r="J74" i="53"/>
  <c r="K74" i="53"/>
  <c r="L74" i="53"/>
  <c r="M74" i="53"/>
  <c r="N74" i="53"/>
  <c r="O74" i="53"/>
  <c r="P74"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69" i="53"/>
  <c r="G69" i="53"/>
  <c r="H69" i="53"/>
  <c r="I69" i="53"/>
  <c r="J69" i="53"/>
  <c r="K69" i="53"/>
  <c r="L69" i="53"/>
  <c r="M69" i="53"/>
  <c r="N69" i="53"/>
  <c r="O69" i="53"/>
  <c r="P69"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F84" i="53"/>
  <c r="G84" i="53"/>
  <c r="H84" i="53"/>
  <c r="I84" i="53"/>
  <c r="J84" i="53"/>
  <c r="K84" i="53"/>
  <c r="L84" i="53"/>
  <c r="M84" i="53"/>
  <c r="N84" i="53"/>
  <c r="O84" i="53"/>
  <c r="P84"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F105" i="53"/>
  <c r="G105" i="53"/>
  <c r="H105" i="53"/>
  <c r="I105" i="53"/>
  <c r="J105" i="53"/>
  <c r="K105" i="53"/>
  <c r="L105" i="53"/>
  <c r="M105" i="53"/>
  <c r="N105" i="53"/>
  <c r="O105" i="53"/>
  <c r="P105" i="53"/>
  <c r="E120" i="53"/>
  <c r="F120" i="53"/>
  <c r="G120" i="53"/>
  <c r="H120" i="53"/>
  <c r="I120" i="53"/>
  <c r="J120" i="53"/>
  <c r="K120" i="53"/>
  <c r="L120" i="53"/>
  <c r="M120" i="53"/>
  <c r="N120" i="53"/>
  <c r="O120" i="53"/>
  <c r="P120"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F119" i="53"/>
  <c r="G119" i="53"/>
  <c r="H119" i="53"/>
  <c r="I119" i="53"/>
  <c r="J119" i="53"/>
  <c r="K119" i="53"/>
  <c r="L119" i="53"/>
  <c r="M119" i="53"/>
  <c r="N119" i="53"/>
  <c r="O119" i="53"/>
  <c r="P119" i="53"/>
  <c r="F131" i="53"/>
  <c r="F132" i="53" s="1"/>
  <c r="G131" i="53"/>
  <c r="G132" i="53" s="1"/>
  <c r="H131" i="53"/>
  <c r="H132" i="53" s="1"/>
  <c r="I131" i="53"/>
  <c r="I132" i="53" s="1"/>
  <c r="J131" i="53"/>
  <c r="J132" i="53" s="1"/>
  <c r="K131" i="53"/>
  <c r="K132" i="53" s="1"/>
  <c r="L131" i="53"/>
  <c r="L132" i="53" s="1"/>
  <c r="M131" i="53"/>
  <c r="M132" i="53" s="1"/>
  <c r="N131" i="53"/>
  <c r="N132" i="53" s="1"/>
  <c r="O131" i="53"/>
  <c r="O132" i="53" s="1"/>
  <c r="P131" i="53"/>
  <c r="P132" i="53" s="1"/>
  <c r="E131" i="53"/>
  <c r="E132" i="53" s="1"/>
  <c r="E119" i="53"/>
  <c r="E105" i="53"/>
  <c r="E84" i="53"/>
  <c r="E69" i="53"/>
  <c r="E44" i="53"/>
  <c r="E18"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83" i="53"/>
  <c r="F83" i="53" s="1"/>
  <c r="G83" i="53" s="1"/>
  <c r="H83" i="53" s="1"/>
  <c r="I83" i="53" s="1"/>
  <c r="J83" i="53" s="1"/>
  <c r="K83" i="53" s="1"/>
  <c r="L83" i="53" s="1"/>
  <c r="M83" i="53" s="1"/>
  <c r="N83" i="53" s="1"/>
  <c r="O83" i="53" s="1"/>
  <c r="P83" i="53" s="1"/>
  <c r="E30" i="53"/>
  <c r="F30" i="53" s="1"/>
  <c r="G30" i="53" s="1"/>
  <c r="H30" i="53" s="1"/>
  <c r="I30" i="53" s="1"/>
  <c r="J30" i="53" s="1"/>
  <c r="K30" i="53" s="1"/>
  <c r="L30" i="53" s="1"/>
  <c r="M30" i="53" s="1"/>
  <c r="N30" i="53" s="1"/>
  <c r="O30" i="53" s="1"/>
  <c r="P30" i="53" s="1"/>
  <c r="E43" i="53" l="1"/>
  <c r="F43" i="53" s="1"/>
  <c r="G43" i="53" s="1"/>
  <c r="H43" i="53" s="1"/>
  <c r="I43" i="53" s="1"/>
  <c r="J43" i="53" s="1"/>
  <c r="K43" i="53" s="1"/>
  <c r="L43" i="53" s="1"/>
  <c r="M43" i="53" s="1"/>
  <c r="N43" i="53" s="1"/>
  <c r="O43" i="53" s="1"/>
  <c r="P43" i="53" s="1"/>
  <c r="E104" i="53"/>
  <c r="F104" i="53" s="1"/>
  <c r="G104" i="53" s="1"/>
  <c r="H104" i="53" s="1"/>
  <c r="I104" i="53" s="1"/>
  <c r="J104" i="53" s="1"/>
  <c r="K104" i="53" s="1"/>
  <c r="L104" i="53" s="1"/>
  <c r="M104" i="53" s="1"/>
  <c r="N104" i="53" s="1"/>
  <c r="O104" i="53" s="1"/>
  <c r="P104" i="53" s="1"/>
  <c r="E130" i="53"/>
  <c r="F130" i="53" s="1"/>
  <c r="G130" i="53" s="1"/>
  <c r="H130" i="53" s="1"/>
  <c r="I130" i="53" s="1"/>
  <c r="J130" i="53" s="1"/>
  <c r="K130" i="53" s="1"/>
  <c r="L130" i="53" s="1"/>
  <c r="M130" i="53" s="1"/>
  <c r="N130" i="53" s="1"/>
  <c r="O130" i="53" s="1"/>
  <c r="P130"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8" i="53"/>
  <c r="O66" i="53"/>
  <c r="G28" i="53"/>
  <c r="F128" i="53"/>
  <c r="G35" i="53"/>
  <c r="F19" i="53"/>
  <c r="I41" i="53"/>
  <c r="J66" i="53"/>
  <c r="E41" i="53"/>
  <c r="G102" i="53"/>
  <c r="Q120" i="53"/>
  <c r="F102" i="53"/>
  <c r="O102" i="53"/>
  <c r="O128" i="53"/>
  <c r="I116" i="53"/>
  <c r="K102" i="53"/>
  <c r="F35" i="53"/>
  <c r="Q88" i="53"/>
  <c r="M81" i="53"/>
  <c r="Q80" i="53"/>
  <c r="Q76" i="53"/>
  <c r="Q56" i="53"/>
  <c r="Q127" i="53"/>
  <c r="Q123" i="53"/>
  <c r="Q122" i="53"/>
  <c r="Q85" i="53"/>
  <c r="F81" i="53"/>
  <c r="N19" i="53"/>
  <c r="E28" i="53"/>
  <c r="H28" i="53"/>
  <c r="Q124" i="53"/>
  <c r="E35" i="53"/>
  <c r="H41" i="53"/>
  <c r="Q40" i="53"/>
  <c r="K35" i="53"/>
  <c r="J35" i="53"/>
  <c r="K19" i="53"/>
  <c r="Q126" i="53"/>
  <c r="J19" i="53"/>
  <c r="G19" i="53"/>
  <c r="K128" i="53"/>
  <c r="P28" i="53"/>
  <c r="G81" i="53"/>
  <c r="H128" i="53"/>
  <c r="I28" i="53"/>
  <c r="G41" i="53"/>
  <c r="Q47" i="53"/>
  <c r="N66" i="53"/>
  <c r="F66" i="53"/>
  <c r="E102" i="53"/>
  <c r="O41" i="53"/>
  <c r="M19" i="53"/>
  <c r="Q14" i="53"/>
  <c r="N116" i="53"/>
  <c r="F116" i="53"/>
  <c r="Q84" i="53"/>
  <c r="J81" i="53"/>
  <c r="Q54" i="53"/>
  <c r="I66" i="53"/>
  <c r="L116" i="53"/>
  <c r="I102" i="53"/>
  <c r="Q125" i="53"/>
  <c r="G128" i="53"/>
  <c r="O116" i="53"/>
  <c r="N35" i="53"/>
  <c r="Q87" i="53"/>
  <c r="O35" i="53"/>
  <c r="J116" i="53"/>
  <c r="N81" i="53"/>
  <c r="Q65" i="53"/>
  <c r="I35" i="53"/>
  <c r="N28" i="53"/>
  <c r="E19" i="53"/>
  <c r="P128" i="53"/>
  <c r="E128" i="53"/>
  <c r="I128" i="53"/>
  <c r="M128" i="53"/>
  <c r="Q110" i="53"/>
  <c r="Q109" i="53"/>
  <c r="P116" i="53"/>
  <c r="H116" i="53"/>
  <c r="Q115" i="53"/>
  <c r="Q114" i="53"/>
  <c r="Q112" i="53"/>
  <c r="Q111" i="53"/>
  <c r="K116" i="53"/>
  <c r="G116" i="53"/>
  <c r="Q106" i="53"/>
  <c r="Q113" i="53"/>
  <c r="Q96" i="53"/>
  <c r="Q92" i="53"/>
  <c r="Q101" i="53"/>
  <c r="Q99" i="53"/>
  <c r="Q93" i="53"/>
  <c r="N102" i="53"/>
  <c r="J102" i="53"/>
  <c r="Q91" i="53"/>
  <c r="Q100" i="53"/>
  <c r="Q98" i="53"/>
  <c r="Q97" i="53"/>
  <c r="Q95" i="53"/>
  <c r="Q89" i="53"/>
  <c r="P102" i="53"/>
  <c r="H102" i="53"/>
  <c r="Q94" i="53"/>
  <c r="Q90" i="53"/>
  <c r="Q86" i="53"/>
  <c r="H81" i="53"/>
  <c r="Q69" i="53"/>
  <c r="O81" i="53"/>
  <c r="K81" i="53"/>
  <c r="L81" i="53"/>
  <c r="Q78" i="53"/>
  <c r="Q75" i="53"/>
  <c r="E81" i="53"/>
  <c r="I81" i="53"/>
  <c r="Q79" i="53"/>
  <c r="Q77" i="53"/>
  <c r="P81"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4" i="53"/>
  <c r="M102" i="53"/>
  <c r="L102" i="53"/>
  <c r="Q108" i="53"/>
  <c r="Q107" i="53"/>
  <c r="M116" i="53"/>
  <c r="Q105" i="53"/>
  <c r="J128" i="53"/>
  <c r="L128" i="53"/>
  <c r="Q121" i="53"/>
  <c r="Q131" i="53"/>
  <c r="Q132" i="53"/>
  <c r="Q119" i="53"/>
  <c r="E116" i="53"/>
  <c r="E66" i="53"/>
  <c r="Q22" i="53"/>
  <c r="Q13" i="53"/>
  <c r="L19" i="53"/>
  <c r="Q11" i="53"/>
  <c r="Q23" i="49"/>
  <c r="Q35" i="53" l="1"/>
  <c r="Q81" i="53"/>
  <c r="Q19" i="53"/>
  <c r="Q116" i="53"/>
  <c r="Q28" i="53"/>
  <c r="Q41" i="53"/>
  <c r="Q66" i="53"/>
  <c r="Q102" i="53"/>
  <c r="Q128" i="53"/>
  <c r="Q100" i="44"/>
  <c r="Q99" i="44"/>
  <c r="B89" i="52" l="1"/>
  <c r="B81" i="52"/>
  <c r="B82" i="52"/>
  <c r="B83" i="52"/>
  <c r="B84" i="52"/>
  <c r="B85" i="52"/>
  <c r="B86" i="52"/>
  <c r="B87" i="52"/>
  <c r="B88" i="52"/>
  <c r="A2" i="51"/>
  <c r="I44" i="51" s="1"/>
  <c r="E9" i="49"/>
  <c r="E35" i="49" s="1"/>
  <c r="F35" i="49" s="1"/>
  <c r="G35" i="49" s="1"/>
  <c r="H35" i="49" s="1"/>
  <c r="I35" i="49" s="1"/>
  <c r="J35" i="49" s="1"/>
  <c r="K35" i="49" s="1"/>
  <c r="L35" i="49" s="1"/>
  <c r="M35" i="49" s="1"/>
  <c r="N35" i="49" s="1"/>
  <c r="O35" i="49" s="1"/>
  <c r="P35" i="49" s="1"/>
  <c r="E130" i="44"/>
  <c r="F130" i="44" s="1"/>
  <c r="G130" i="44" s="1"/>
  <c r="H130" i="44" s="1"/>
  <c r="I130" i="44" s="1"/>
  <c r="J130" i="44" s="1"/>
  <c r="K130" i="44" s="1"/>
  <c r="L130" i="44" s="1"/>
  <c r="M130" i="44" s="1"/>
  <c r="N130" i="44" s="1"/>
  <c r="O130" i="44" s="1"/>
  <c r="P130" i="44" s="1"/>
  <c r="E118" i="44"/>
  <c r="E104" i="44"/>
  <c r="F104" i="44" s="1"/>
  <c r="G104" i="44" s="1"/>
  <c r="H104" i="44" s="1"/>
  <c r="I104" i="44" s="1"/>
  <c r="J104" i="44" s="1"/>
  <c r="K104" i="44" s="1"/>
  <c r="L104" i="44" s="1"/>
  <c r="M104" i="44" s="1"/>
  <c r="N104" i="44" s="1"/>
  <c r="O104" i="44" s="1"/>
  <c r="P104" i="44" s="1"/>
  <c r="E83" i="44"/>
  <c r="F83" i="44" s="1"/>
  <c r="G83" i="44" s="1"/>
  <c r="H83" i="44" s="1"/>
  <c r="I83" i="44" s="1"/>
  <c r="J83" i="44" s="1"/>
  <c r="K83" i="44" s="1"/>
  <c r="L83" i="44" s="1"/>
  <c r="M83" i="44" s="1"/>
  <c r="N83" i="44" s="1"/>
  <c r="O83" i="44" s="1"/>
  <c r="P83"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30" i="44"/>
  <c r="F30" i="44" s="1"/>
  <c r="G30" i="44" s="1"/>
  <c r="H30" i="44" s="1"/>
  <c r="I30" i="44" s="1"/>
  <c r="J30" i="44" s="1"/>
  <c r="K30" i="44" s="1"/>
  <c r="L30" i="44" s="1"/>
  <c r="M30" i="44" s="1"/>
  <c r="N30" i="44" s="1"/>
  <c r="O30" i="44" s="1"/>
  <c r="P30" i="44" s="1"/>
  <c r="E21" i="44"/>
  <c r="F21" i="44" s="1"/>
  <c r="G21" i="44" s="1"/>
  <c r="H21" i="44" s="1"/>
  <c r="I21" i="44" s="1"/>
  <c r="J21" i="44" s="1"/>
  <c r="K21" i="44" s="1"/>
  <c r="L21" i="44" s="1"/>
  <c r="M21" i="44" s="1"/>
  <c r="N21" i="44" s="1"/>
  <c r="O21" i="44" s="1"/>
  <c r="P21" i="44" s="1"/>
  <c r="F118" i="44"/>
  <c r="G118" i="44" s="1"/>
  <c r="H118" i="44" s="1"/>
  <c r="I118" i="44" s="1"/>
  <c r="J118" i="44" s="1"/>
  <c r="K118" i="44" s="1"/>
  <c r="L118" i="44" s="1"/>
  <c r="M118" i="44" s="1"/>
  <c r="N118" i="44" s="1"/>
  <c r="O118" i="44" s="1"/>
  <c r="P118"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M9" i="51"/>
  <c r="N44" i="51"/>
  <c r="S9" i="51"/>
  <c r="L9" i="51"/>
  <c r="H44" i="51"/>
  <c r="R9" i="51"/>
  <c r="G44" i="51"/>
  <c r="O44" i="51"/>
  <c r="R44" i="51"/>
  <c r="E22" i="49"/>
  <c r="F22" i="49" s="1"/>
  <c r="G22" i="49" s="1"/>
  <c r="H22" i="49" s="1"/>
  <c r="I22" i="49" s="1"/>
  <c r="J22" i="49" s="1"/>
  <c r="K22" i="49" s="1"/>
  <c r="L22" i="49" s="1"/>
  <c r="M22" i="49" s="1"/>
  <c r="N22" i="49" s="1"/>
  <c r="O22" i="49" s="1"/>
  <c r="P22" i="49" s="1"/>
  <c r="H9" i="51"/>
  <c r="P9" i="51"/>
  <c r="S44" i="51"/>
  <c r="I9" i="51"/>
  <c r="Q9" i="51"/>
  <c r="J44" i="51"/>
  <c r="J9" i="51"/>
  <c r="P44" i="51"/>
  <c r="L44" i="51"/>
  <c r="N9" i="51"/>
  <c r="Q44" i="51"/>
  <c r="M44" i="51"/>
  <c r="G9" i="51"/>
  <c r="O9" i="5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Q32" i="49"/>
  <c r="Q31" i="49"/>
  <c r="Q30" i="49"/>
  <c r="Q29" i="49"/>
  <c r="Q28" i="49"/>
  <c r="Q27" i="49"/>
  <c r="Q26" i="49"/>
  <c r="Q25" i="49"/>
  <c r="Q24" i="49"/>
  <c r="K72" i="51" l="1"/>
  <c r="K48" i="51"/>
  <c r="K69" i="51"/>
  <c r="K60" i="51"/>
  <c r="K57" i="51"/>
  <c r="A21" i="52"/>
  <c r="B10" i="52"/>
  <c r="K52" i="51"/>
  <c r="K54" i="51" s="1"/>
  <c r="K64" i="51"/>
  <c r="K66" i="51" s="1"/>
  <c r="K49" i="51"/>
  <c r="K51" i="51" s="1"/>
  <c r="K61" i="51"/>
  <c r="K63" i="51" s="1"/>
  <c r="K73" i="51"/>
  <c r="K75" i="51" s="1"/>
  <c r="Q46" i="49"/>
  <c r="Q33" i="49"/>
  <c r="E17" i="49"/>
  <c r="Q131" i="44"/>
  <c r="Q127" i="44"/>
  <c r="R128" i="44" s="1"/>
  <c r="Q126" i="44"/>
  <c r="Q125" i="44"/>
  <c r="Q124" i="44"/>
  <c r="Q123" i="44"/>
  <c r="Q122" i="44"/>
  <c r="Q121" i="44"/>
  <c r="Q120" i="44"/>
  <c r="Q119" i="44"/>
  <c r="Q115" i="44"/>
  <c r="R116" i="44" s="1"/>
  <c r="Q114" i="44"/>
  <c r="Q113" i="44"/>
  <c r="Q112" i="44"/>
  <c r="Q111" i="44"/>
  <c r="Q110" i="44"/>
  <c r="Q109" i="44"/>
  <c r="Q108" i="44"/>
  <c r="Q107" i="44"/>
  <c r="Q106" i="44"/>
  <c r="Q105" i="44"/>
  <c r="Q101" i="44"/>
  <c r="R102" i="44" s="1"/>
  <c r="Q98" i="44"/>
  <c r="Q97" i="44"/>
  <c r="Q96" i="44"/>
  <c r="Q95" i="44"/>
  <c r="Q94" i="44"/>
  <c r="Q93" i="44"/>
  <c r="Q92" i="44"/>
  <c r="Q91" i="44"/>
  <c r="Q90" i="44"/>
  <c r="Q89" i="44"/>
  <c r="Q88" i="44"/>
  <c r="Q87" i="44"/>
  <c r="Q86" i="44"/>
  <c r="Q85" i="44"/>
  <c r="Q84"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2" i="44"/>
  <c r="P19" i="49" s="1"/>
  <c r="O132" i="44"/>
  <c r="O19" i="49" s="1"/>
  <c r="N132" i="44"/>
  <c r="N19" i="49" s="1"/>
  <c r="M132" i="44"/>
  <c r="M19" i="49" s="1"/>
  <c r="L132" i="44"/>
  <c r="L19" i="49" s="1"/>
  <c r="K132" i="44"/>
  <c r="K19" i="49" s="1"/>
  <c r="J132" i="44"/>
  <c r="J19" i="49" s="1"/>
  <c r="I132" i="44"/>
  <c r="I19" i="49" s="1"/>
  <c r="H132" i="44"/>
  <c r="H19" i="49" s="1"/>
  <c r="G132" i="44"/>
  <c r="G19" i="49" s="1"/>
  <c r="F132"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2"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2" i="44"/>
  <c r="F18" i="49"/>
  <c r="Q128"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6"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1" i="44" l="1"/>
  <c r="P20" i="49"/>
  <c r="Q20" i="49" s="1"/>
  <c r="Q15" i="49"/>
  <c r="J26" i="51"/>
  <c r="K26" i="51" l="1"/>
  <c r="K28" i="51" s="1"/>
  <c r="J28" i="51"/>
  <c r="J170" i="52" s="1"/>
  <c r="J231" i="52" s="1"/>
</calcChain>
</file>

<file path=xl/sharedStrings.xml><?xml version="1.0" encoding="utf-8"?>
<sst xmlns="http://schemas.openxmlformats.org/spreadsheetml/2006/main" count="1554" uniqueCount="439">
  <si>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</si>
  <si>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</si>
  <si>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</si>
  <si>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</si>
  <si>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</si>
  <si>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</si>
  <si>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</si>
  <si>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</si>
  <si>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</si>
  <si>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</si>
  <si>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</si>
  <si>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</si>
  <si>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</si>
  <si>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</si>
  <si>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</si>
  <si>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</si>
  <si>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</si>
  <si>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</si>
  <si>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</si>
  <si>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</si>
  <si>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</si>
  <si>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</si>
  <si>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</si>
  <si>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</si>
  <si>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</si>
  <si>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</si>
  <si>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</si>
  <si>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</si>
  <si>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</si>
  <si>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</si>
  <si>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</si>
  <si>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</si>
  <si>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</si>
  <si>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</si>
  <si>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</si>
  <si>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</si>
  <si>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</si>
  <si>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</si>
  <si>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</si>
  <si>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</si>
  <si>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</si>
  <si>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</si>
  <si>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</si>
  <si>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</si>
  <si>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</si>
  <si>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</si>
  <si>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</si>
  <si>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</si>
  <si>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</si>
  <si>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</si>
  <si>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</si>
  <si>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</si>
  <si>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</si>
  <si>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</si>
  <si>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</si>
  <si>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</si>
  <si>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</si>
  <si>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</si>
  <si>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</si>
  <si>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</si>
  <si>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</si>
  <si>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</si>
  <si>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</si>
  <si>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</si>
  <si>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</si>
  <si>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</si>
  <si>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</si>
  <si>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</si>
  <si>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</si>
  <si>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</si>
  <si>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</si>
  <si>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</si>
  <si>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</si>
  <si>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</si>
  <si>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</si>
  <si>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</si>
  <si>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</si>
  <si>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</si>
  <si>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</si>
  <si>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</si>
  <si>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</si>
  <si>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</si>
  <si>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</si>
  <si>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</si>
  <si>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</si>
  <si>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</si>
  <si>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</si>
  <si>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</si>
  <si>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</si>
  <si>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</si>
  <si>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</si>
  <si>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</si>
  <si>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</si>
  <si>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</si>
  <si>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</si>
  <si>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</si>
  <si>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</si>
  <si>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</si>
  <si>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</si>
  <si>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</si>
  <si>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</si>
  <si>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</si>
  <si>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</si>
  <si>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</si>
  <si>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</si>
  <si>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</si>
  <si>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</si>
  <si>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</si>
  <si>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</si>
  <si>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</si>
  <si>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</si>
  <si>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</si>
  <si>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</si>
  <si>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</si>
  <si>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</si>
  <si>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</si>
  <si>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</si>
  <si>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</si>
  <si>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</si>
  <si>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</si>
  <si>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</si>
  <si>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</si>
  <si>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</si>
  <si>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</si>
  <si>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</si>
  <si>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</si>
  <si>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</si>
  <si>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</si>
  <si>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</si>
  <si>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</si>
  <si>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</si>
  <si>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</si>
  <si>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</si>
  <si>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</si>
  <si>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</si>
  <si>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</si>
  <si>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</si>
  <si>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</si>
  <si>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</si>
  <si>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</si>
  <si>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</si>
  <si>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</si>
  <si>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</si>
  <si>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</si>
  <si>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</si>
  <si>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</si>
  <si>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</si>
  <si>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</si>
  <si>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</si>
  <si>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</si>
  <si>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</si>
  <si>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</si>
  <si>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</si>
  <si>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</si>
  <si>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</si>
  <si>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</si>
  <si>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</si>
  <si>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All Other Felonies (SRS)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</si>
  <si>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</si>
  <si>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</si>
  <si>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</si>
  <si>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</si>
  <si>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</si>
  <si>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</si>
  <si>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</si>
  <si>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</si>
  <si>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</si>
  <si>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</si>
  <si>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</si>
  <si>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</si>
  <si>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</si>
  <si>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</si>
  <si>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</si>
  <si>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</si>
  <si>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</si>
  <si>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</si>
  <si>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</si>
  <si>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</si>
  <si>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</si>
  <si>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</si>
  <si>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</si>
  <si>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</si>
  <si>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</si>
  <si>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</si>
  <si>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</si>
  <si>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</si>
  <si>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</si>
  <si>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</si>
  <si>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</si>
  <si>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</si>
  <si>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</si>
  <si>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</si>
  <si>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</si>
  <si>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</si>
  <si>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</si>
  <si>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</si>
  <si>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</si>
  <si>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</si>
  <si>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</si>
  <si>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</si>
  <si>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</si>
  <si>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</si>
  <si>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</si>
  <si>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</si>
  <si>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</si>
  <si>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</si>
  <si>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</si>
  <si>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</si>
  <si>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</si>
  <si>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</si>
  <si>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</si>
  <si>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</si>
  <si>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</si>
  <si>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</si>
  <si>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</si>
  <si>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</si>
  <si>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</si>
  <si>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</si>
  <si>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</si>
  <si>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</si>
  <si>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</si>
  <si>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</si>
  <si>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</si>
  <si>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</si>
  <si>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</si>
  <si>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</si>
  <si>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</si>
  <si>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</si>
  <si>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</si>
  <si>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</si>
  <si>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</si>
  <si>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</si>
  <si>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</si>
  <si>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</si>
  <si>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</si>
  <si>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</si>
  <si>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</si>
  <si>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</si>
  <si>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</si>
  <si>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</si>
  <si>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</si>
  <si>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</si>
  <si>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</si>
  <si>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</si>
  <si>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</si>
  <si>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</si>
  <si>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</si>
  <si>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</si>
  <si>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</si>
  <si>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</si>
  <si>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</si>
  <si>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</si>
  <si>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</si>
  <si>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</si>
  <si>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</si>
  <si>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</si>
  <si>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</si>
  <si>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</si>
  <si>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</si>
  <si>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</si>
  <si>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</si>
  <si>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</si>
  <si>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</si>
  <si>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</si>
  <si>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</si>
  <si>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</si>
  <si>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</si>
  <si>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</si>
  <si>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</si>
  <si>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</si>
  <si>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</si>
  <si>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</si>
  <si>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</si>
  <si>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</si>
  <si>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</si>
  <si>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</si>
  <si>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</si>
  <si>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</si>
  <si>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</si>
  <si>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</si>
  <si>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</si>
  <si>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</si>
  <si>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</si>
  <si>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</si>
  <si>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</si>
  <si>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</si>
  <si>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</si>
  <si>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</si>
  <si>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</si>
  <si>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</si>
  <si>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</si>
  <si>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</si>
  <si>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</si>
  <si>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</si>
  <si>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</si>
  <si>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</si>
  <si>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</si>
  <si>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</si>
  <si>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</si>
  <si>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</si>
  <si>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</si>
  <si>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</si>
  <si>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</si>
  <si>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</si>
  <si>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</si>
  <si>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</si>
  <si>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Clerk of Court Monthly Outputs Report - SubCases</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</si>
  <si>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</si>
  <si>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</si>
  <si>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</si>
  <si>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</si>
  <si>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</si>
  <si>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</si>
  <si>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</si>
  <si>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</si>
  <si>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</si>
  <si>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</si>
  <si>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</si>
  <si>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</si>
  <si>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</si>
  <si>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</si>
  <si>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</si>
  <si>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</si>
  <si>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</si>
  <si>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</si>
  <si>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</si>
  <si>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</si>
  <si>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</si>
  <si>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</si>
  <si>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</si>
  <si>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</si>
  <si>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</si>
  <si>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</si>
  <si>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</si>
  <si>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</si>
  <si>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</si>
  <si>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</si>
  <si>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</si>
  <si>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</si>
  <si>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</si>
  <si>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</si>
  <si>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</si>
  <si>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</si>
  <si>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</si>
  <si>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</si>
  <si>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</si>
  <si>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</si>
  <si>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</si>
  <si>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</si>
  <si>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</si>
  <si>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</si>
  <si>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</si>
  <si>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</si>
  <si>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</si>
  <si>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</si>
  <si>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</si>
  <si>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</si>
  <si>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</si>
  <si>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</si>
  <si>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</si>
  <si>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</si>
  <si>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</si>
  <si>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</si>
  <si>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</si>
  <si>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</si>
  <si>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</si>
  <si>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</si>
  <si>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</si>
  <si>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</si>
  <si>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</si>
  <si>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</si>
  <si>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</si>
  <si>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</si>
  <si>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</si>
  <si>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</si>
  <si>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</si>
  <si>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</si>
  <si>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</si>
  <si>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</si>
  <si>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</si>
  <si>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</si>
  <si>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</si>
  <si>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</si>
  <si>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</si>
  <si>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</si>
  <si>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</si>
  <si>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</si>
  <si>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</si>
  <si>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</si>
  <si>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</si>
  <si>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</si>
  <si>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</si>
  <si>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Clerk of Court Monthly Outputs Report - Weighted Sub Cases</t>
  </si>
  <si>
    <t>COMMENTS</t>
  </si>
  <si>
    <t>NEW CASES</t>
  </si>
  <si>
    <t>Civil ($15,001 - $30,000) (SRS)</t>
  </si>
  <si>
    <t>NOTES</t>
  </si>
  <si>
    <t>WEIGHTS</t>
  </si>
  <si>
    <r>
      <t>NEW CASES</t>
    </r>
    <r>
      <rPr>
        <sz val="8"/>
        <rFont val="Franklin Gothic Book"/>
        <family val="2"/>
        <scheme val="minor"/>
      </rPr>
      <t xml:space="preserve"> (Pulled from Sub Cases)</t>
    </r>
  </si>
  <si>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</si>
  <si>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</si>
  <si>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</si>
  <si>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</si>
  <si>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</si>
  <si>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</si>
  <si>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</si>
  <si>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</si>
  <si>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</si>
  <si>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</si>
  <si>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</si>
  <si>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</si>
  <si>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Appeals (AP cases) from County to Circuit (SRS)</t>
  </si>
  <si>
    <t>Out of State Fugitive Warrants (Non-SRS)</t>
  </si>
  <si>
    <t>Search Warrants (Non-SRS)</t>
  </si>
  <si>
    <t>Non-criminal (1st offense) juvenile sexting cases</t>
  </si>
  <si>
    <t>Involuntary Civil Commitment of Sexually Violent Predators (SRS)</t>
  </si>
  <si>
    <t>Appeals (AP cases) from County to Circuit Court (SRS)</t>
  </si>
  <si>
    <t>Professional Guardian Files (Non-SRS)</t>
  </si>
  <si>
    <t>County Fiscal Year 2021-2022</t>
  </si>
  <si>
    <t>Total Circuit Civil =</t>
  </si>
  <si>
    <t>Total County Civil =</t>
  </si>
  <si>
    <t>Total Probate =</t>
  </si>
  <si>
    <t>Total Family =</t>
  </si>
  <si>
    <t>Total Juvenile Dependency =</t>
  </si>
  <si>
    <t>Total Civil Traffic - UTCs =</t>
  </si>
  <si>
    <t>Financial Receipts are totaled for the full fiscal year and entered here annually. Annual total is to be reported on the September 2022 submission.</t>
  </si>
  <si>
    <t>County Criminal
(cases)</t>
  </si>
  <si>
    <t>Circuit Criminal
(cases)</t>
  </si>
  <si>
    <t>Juvenile Delinquency (cases)</t>
  </si>
  <si>
    <t>CCOC Form Version 2
Revised: 11/10/21</t>
  </si>
  <si>
    <t>3. If filed in this division.</t>
  </si>
  <si>
    <t>1. A county has the option to continue reporting in these sub-case types, otherwise they should be reported on Line 14 All Other Felonies (SRS) pursuant to the Case Counting Business Rules revised March 2020 (updated for scrivners errors October 2020) that was retroactive for CFY 2019-20.</t>
  </si>
  <si>
    <t>4. The Case Counting Business rules can be found on the CCOC website: https://flccoc.org/forms/#business-rules.</t>
  </si>
  <si>
    <r>
      <t xml:space="preserve">2. A county has the option to continue reporting in these sub-case types; however cases will be weighted at a zero (0). If cases reported in this case type, </t>
    </r>
    <r>
      <rPr>
        <b/>
        <sz val="10"/>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</si>
  <si>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Andrea Butler</t>
  </si>
  <si>
    <t>andrea.butler@brevardclerk.us</t>
  </si>
  <si>
    <t xml:space="preserve">In process of hiring and training new staff. </t>
  </si>
  <si>
    <t>Increased Training, Cross training Limited overtime</t>
  </si>
  <si>
    <t>Increased Training, Cross training, Limited overtime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</si>
</sst>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double">
        <color rgb="FF969696"/>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theme="1" tint="0.499984740745262"/>
      </left>
      <right/>
      <top style="medium">
        <color theme="0" tint="-0.499984740745262"/>
      </top>
      <bottom style="thin">
        <color rgb="FF969696"/>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thin">
        <color rgb="FF969696"/>
      </left>
      <right/>
      <top style="thin">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rgb="FF969696"/>
      </left>
      <right/>
      <top style="thin">
        <color rgb="FF969696"/>
      </top>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medium">
        <color theme="0" tint="-0.499984740745262"/>
      </right>
      <top style="double">
        <color theme="0" tint="-0.34998626667073579"/>
      </top>
      <bottom style="medium">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style="thin">
        <color theme="0" tint="-0.34998626667073579"/>
      </right>
      <top style="double">
        <color theme="0" tint="-0.499984740745262"/>
      </top>
      <bottom style="thick">
        <color theme="0" tint="-0.499984740745262"/>
      </bottom>
      <diagonal/>
    </border>
    <border>
      <left style="thin">
        <color theme="0" tint="-0.34998626667073579"/>
      </left>
      <right style="thin">
        <color theme="0" tint="-0.34998626667073579"/>
      </right>
      <top style="double">
        <color theme="0" tint="-0.499984740745262"/>
      </top>
      <bottom style="thick">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theme="0" tint="-0.34998626667073579"/>
      </left>
      <right style="medium">
        <color theme="0" tint="-0.499984740745262"/>
      </right>
      <top style="double">
        <color theme="0" tint="-0.34998626667073579"/>
      </top>
      <bottom style="medium">
        <color theme="0" tint="-0.499984740745262"/>
      </bottom>
      <diagonal/>
    </border>
    <border>
      <left style="thin">
        <color theme="0" tint="-0.34998626667073579"/>
      </left>
      <right style="thin">
        <color theme="0" tint="-0.34998626667073579"/>
      </right>
      <top style="double">
        <color theme="0" tint="-0.34998626667073579"/>
      </top>
      <bottom style="medium">
        <color theme="0" tint="-0.499984740745262"/>
      </bottom>
      <diagonal/>
    </border>
    <border>
      <left style="thin">
        <color theme="0" tint="-0.499984740745262"/>
      </left>
      <right/>
      <top style="double">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thin">
        <color theme="0" tint="-0.34998626667073579"/>
      </left>
      <right/>
      <top style="double">
        <color theme="0" tint="-0.499984740745262"/>
      </top>
      <bottom style="thick">
        <color theme="0" tint="-0.499984740745262"/>
      </bottom>
      <diagonal/>
    </border>
    <border>
      <left style="medium">
        <color rgb="FF969696"/>
      </left>
      <right style="medium">
        <color rgb="FF969696"/>
      </right>
      <top style="double">
        <color rgb="FF969696"/>
      </top>
      <bottom style="medium">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34998626667073579"/>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6">
      <alignment vertical="center"/>
    </xf>
    <xf numFmtId="0" fontId="20" fillId="9" borderId="19">
      <alignment horizontal="center" vertical="center"/>
      <protection locked="0"/>
    </xf>
    <xf numFmtId="0" fontId="20" fillId="10" borderId="19">
      <alignment horizontal="center" vertical="center"/>
      <protection locked="0"/>
    </xf>
    <xf numFmtId="44" fontId="25" fillId="12" borderId="22">
      <alignment vertical="center"/>
      <protection locked="0"/>
    </xf>
    <xf numFmtId="44" fontId="20" fillId="12" borderId="27" applyBorder="0">
      <alignment vertical="center"/>
      <protection locked="0"/>
    </xf>
    <xf numFmtId="44" fontId="20" fillId="10" borderId="30" applyBorder="0">
      <alignment vertical="center"/>
      <protection locked="0"/>
    </xf>
    <xf numFmtId="44" fontId="20" fillId="9" borderId="32" applyBorder="0">
      <alignment vertical="center"/>
      <protection locked="0"/>
    </xf>
    <xf numFmtId="44" fontId="20" fillId="9" borderId="34" applyBorder="0">
      <alignment vertical="center"/>
      <protection locked="0"/>
    </xf>
    <xf numFmtId="44" fontId="25" fillId="10" borderId="12"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6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3" xfId="0" applyNumberFormat="1" applyFont="1" applyFill="1" applyBorder="1" applyAlignment="1" applyProtection="1">
      <alignment horizontal="center" vertical="center"/>
    </xf>
    <xf numFmtId="17" fontId="36" fillId="13" borderId="54" xfId="0" applyNumberFormat="1" applyFont="1" applyFill="1" applyBorder="1" applyAlignment="1" applyProtection="1">
      <alignment horizontal="center" vertical="center"/>
    </xf>
    <xf numFmtId="17" fontId="36" fillId="13" borderId="55"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3" xfId="40" applyNumberFormat="1" applyFont="1" applyFill="1" applyBorder="1" applyAlignment="1" applyProtection="1">
      <alignment vertical="center"/>
    </xf>
    <xf numFmtId="0" fontId="23" fillId="0" borderId="17" xfId="0" applyFont="1" applyBorder="1" applyAlignment="1" applyProtection="1">
      <alignment horizontal="right" vertical="center"/>
    </xf>
    <xf numFmtId="165" fontId="23" fillId="3" borderId="74" xfId="40" applyNumberFormat="1" applyFont="1" applyFill="1" applyBorder="1" applyAlignment="1" applyProtection="1">
      <alignment vertical="center"/>
    </xf>
    <xf numFmtId="9" fontId="23" fillId="4" borderId="80" xfId="41" applyFont="1" applyFill="1" applyBorder="1" applyAlignment="1" applyProtection="1">
      <alignment vertical="center"/>
    </xf>
    <xf numFmtId="9" fontId="23" fillId="4" borderId="81" xfId="41" applyFont="1" applyFill="1" applyBorder="1" applyAlignment="1" applyProtection="1">
      <alignment vertical="center"/>
    </xf>
    <xf numFmtId="9" fontId="23" fillId="4" borderId="82" xfId="41" applyFont="1" applyFill="1" applyBorder="1" applyAlignment="1" applyProtection="1">
      <alignment vertical="center"/>
    </xf>
    <xf numFmtId="9" fontId="23" fillId="4" borderId="21" xfId="41" applyFont="1" applyFill="1" applyBorder="1" applyAlignment="1" applyProtection="1">
      <alignment vertical="center"/>
    </xf>
    <xf numFmtId="165" fontId="23" fillId="9" borderId="67" xfId="40" applyNumberFormat="1" applyFont="1" applyFill="1" applyBorder="1" applyAlignment="1" applyProtection="1">
      <alignment vertical="center"/>
      <protection locked="0"/>
    </xf>
    <xf numFmtId="165" fontId="23" fillId="9" borderId="68" xfId="40" applyNumberFormat="1" applyFont="1" applyFill="1" applyBorder="1" applyAlignment="1" applyProtection="1">
      <alignment vertical="center"/>
      <protection locked="0"/>
    </xf>
    <xf numFmtId="165" fontId="23" fillId="9" borderId="69" xfId="40" applyNumberFormat="1" applyFont="1" applyFill="1" applyBorder="1" applyAlignment="1" applyProtection="1">
      <alignment vertical="center"/>
      <protection locked="0"/>
    </xf>
    <xf numFmtId="165" fontId="23" fillId="10" borderId="77" xfId="40" applyNumberFormat="1" applyFont="1" applyFill="1" applyBorder="1" applyAlignment="1" applyProtection="1">
      <alignment vertical="center"/>
      <protection locked="0"/>
    </xf>
    <xf numFmtId="165" fontId="23" fillId="10" borderId="78" xfId="40" applyNumberFormat="1" applyFont="1" applyFill="1" applyBorder="1" applyAlignment="1" applyProtection="1">
      <alignment vertical="center"/>
      <protection locked="0"/>
    </xf>
    <xf numFmtId="165" fontId="23" fillId="10" borderId="79"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10"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1"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50" xfId="0" applyNumberFormat="1" applyFont="1" applyFill="1" applyBorder="1" applyAlignment="1" applyProtection="1">
      <alignment horizontal="center" vertical="center"/>
    </xf>
    <xf numFmtId="0" fontId="32" fillId="14" borderId="90" xfId="0" applyFont="1" applyFill="1" applyBorder="1" applyAlignment="1" applyProtection="1">
      <alignment horizontal="center" vertical="center"/>
    </xf>
    <xf numFmtId="42" fontId="31" fillId="0" borderId="90" xfId="0" applyNumberFormat="1" applyFont="1" applyFill="1" applyBorder="1" applyAlignment="1" applyProtection="1">
      <alignment horizontal="center" vertical="center"/>
    </xf>
    <xf numFmtId="42" fontId="31" fillId="0" borderId="101"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5" xfId="0" applyNumberFormat="1" applyFont="1" applyBorder="1" applyAlignment="1" applyProtection="1">
      <alignment horizontal="right" vertical="center"/>
    </xf>
    <xf numFmtId="165" fontId="31" fillId="0" borderId="36" xfId="40" applyNumberFormat="1" applyFont="1" applyFill="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8" xfId="0" applyNumberFormat="1" applyFont="1" applyBorder="1" applyAlignment="1" applyProtection="1">
      <alignment horizontal="right" vertical="center"/>
    </xf>
    <xf numFmtId="165" fontId="31" fillId="0" borderId="48" xfId="0" applyNumberFormat="1" applyFont="1" applyFill="1" applyBorder="1" applyAlignment="1" applyProtection="1">
      <alignment horizontal="right" vertical="center"/>
    </xf>
    <xf numFmtId="165" fontId="31" fillId="0" borderId="47" xfId="0" applyNumberFormat="1" applyFont="1" applyBorder="1" applyAlignment="1" applyProtection="1">
      <alignment horizontal="right" vertical="center"/>
    </xf>
    <xf numFmtId="165" fontId="31" fillId="0" borderId="24" xfId="0" applyNumberFormat="1" applyFont="1" applyBorder="1" applyAlignment="1" applyProtection="1">
      <alignment horizontal="right" vertical="center"/>
    </xf>
    <xf numFmtId="165" fontId="31" fillId="2" borderId="26" xfId="0" applyNumberFormat="1" applyFont="1" applyFill="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0" borderId="62" xfId="0" applyNumberFormat="1" applyFont="1" applyBorder="1" applyAlignment="1" applyProtection="1">
      <alignment horizontal="right" vertical="center"/>
    </xf>
    <xf numFmtId="165" fontId="31" fillId="0" borderId="62"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26" xfId="0" applyNumberFormat="1" applyFont="1" applyFill="1" applyBorder="1" applyAlignment="1" applyProtection="1">
      <alignment horizontal="right" vertical="center"/>
    </xf>
    <xf numFmtId="165" fontId="31" fillId="0" borderId="47" xfId="0" applyNumberFormat="1" applyFont="1" applyFill="1" applyBorder="1" applyAlignment="1" applyProtection="1">
      <alignment horizontal="right" vertical="center"/>
    </xf>
    <xf numFmtId="165" fontId="31" fillId="0" borderId="46" xfId="40" applyNumberFormat="1" applyFont="1" applyBorder="1" applyAlignment="1" applyProtection="1">
      <alignment horizontal="right" vertical="center"/>
    </xf>
    <xf numFmtId="165" fontId="31" fillId="0" borderId="47" xfId="40" applyNumberFormat="1" applyFont="1" applyBorder="1" applyAlignment="1" applyProtection="1">
      <alignment horizontal="right" vertical="center"/>
    </xf>
    <xf numFmtId="165" fontId="31" fillId="0" borderId="47" xfId="40" applyNumberFormat="1" applyFont="1" applyFill="1" applyBorder="1" applyAlignment="1" applyProtection="1">
      <alignment horizontal="right" vertical="center"/>
    </xf>
    <xf numFmtId="165" fontId="31" fillId="0" borderId="48" xfId="40" applyNumberFormat="1" applyFont="1" applyFill="1" applyBorder="1" applyAlignment="1" applyProtection="1">
      <alignment horizontal="right" vertical="center"/>
    </xf>
    <xf numFmtId="165" fontId="31" fillId="0" borderId="63" xfId="40" applyNumberFormat="1" applyFont="1" applyFill="1" applyBorder="1" applyAlignment="1" applyProtection="1">
      <alignment horizontal="right" vertical="center"/>
    </xf>
    <xf numFmtId="165" fontId="31" fillId="0" borderId="93" xfId="40" applyNumberFormat="1" applyFont="1" applyFill="1" applyBorder="1" applyAlignment="1" applyProtection="1">
      <alignment horizontal="right" vertical="center"/>
    </xf>
    <xf numFmtId="165" fontId="23" fillId="3" borderId="77" xfId="40" applyNumberFormat="1" applyFont="1" applyFill="1" applyBorder="1" applyAlignment="1" applyProtection="1">
      <alignment horizontal="right" vertical="center"/>
    </xf>
    <xf numFmtId="165" fontId="23" fillId="3" borderId="78" xfId="40" applyNumberFormat="1" applyFont="1" applyFill="1" applyBorder="1" applyAlignment="1" applyProtection="1">
      <alignment horizontal="right" vertical="center"/>
    </xf>
    <xf numFmtId="165" fontId="23" fillId="3" borderId="79" xfId="40" applyNumberFormat="1" applyFont="1" applyFill="1" applyBorder="1" applyAlignment="1" applyProtection="1">
      <alignment horizontal="right" vertical="center"/>
    </xf>
    <xf numFmtId="165" fontId="23" fillId="3" borderId="73" xfId="40" applyNumberFormat="1" applyFont="1" applyFill="1" applyBorder="1" applyAlignment="1" applyProtection="1">
      <alignment horizontal="right" vertical="center"/>
    </xf>
    <xf numFmtId="165" fontId="23" fillId="9" borderId="67" xfId="40" applyNumberFormat="1" applyFont="1" applyFill="1" applyBorder="1" applyAlignment="1" applyProtection="1">
      <alignment horizontal="right" vertical="center"/>
      <protection locked="0"/>
    </xf>
    <xf numFmtId="165" fontId="23" fillId="9" borderId="68" xfId="40" applyNumberFormat="1" applyFont="1" applyFill="1" applyBorder="1" applyAlignment="1" applyProtection="1">
      <alignment horizontal="right" vertical="center"/>
      <protection locked="0"/>
    </xf>
    <xf numFmtId="165" fontId="23" fillId="9" borderId="69" xfId="40" applyNumberFormat="1" applyFont="1" applyFill="1" applyBorder="1" applyAlignment="1" applyProtection="1">
      <alignment horizontal="right" vertical="center"/>
      <protection locked="0"/>
    </xf>
    <xf numFmtId="165" fontId="23" fillId="3" borderId="74" xfId="40" applyNumberFormat="1" applyFont="1" applyFill="1" applyBorder="1" applyAlignment="1" applyProtection="1">
      <alignment horizontal="right" vertical="center"/>
    </xf>
    <xf numFmtId="9" fontId="23" fillId="4" borderId="80" xfId="41" applyFont="1" applyFill="1" applyBorder="1" applyAlignment="1" applyProtection="1">
      <alignment horizontal="right" vertical="center"/>
    </xf>
    <xf numFmtId="9" fontId="23" fillId="4" borderId="81" xfId="41" applyFont="1" applyFill="1" applyBorder="1" applyAlignment="1" applyProtection="1">
      <alignment horizontal="right" vertical="center"/>
    </xf>
    <xf numFmtId="9" fontId="23" fillId="4" borderId="82" xfId="41" applyFont="1" applyFill="1" applyBorder="1" applyAlignment="1" applyProtection="1">
      <alignment horizontal="right" vertical="center"/>
    </xf>
    <xf numFmtId="9" fontId="23" fillId="4" borderId="21"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5" borderId="9" xfId="40" applyNumberFormat="1" applyFont="1" applyFill="1" applyBorder="1" applyAlignment="1" applyProtection="1">
      <alignment horizontal="right" vertical="center"/>
    </xf>
    <xf numFmtId="165" fontId="23" fillId="15" borderId="31"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3" xfId="40" applyNumberFormat="1" applyFont="1" applyFill="1" applyBorder="1" applyAlignment="1" applyProtection="1">
      <alignment horizontal="right" vertical="center"/>
    </xf>
    <xf numFmtId="165" fontId="23" fillId="15" borderId="121" xfId="40" applyNumberFormat="1" applyFont="1" applyFill="1" applyBorder="1" applyAlignment="1" applyProtection="1">
      <alignment horizontal="right" vertical="center"/>
    </xf>
    <xf numFmtId="165" fontId="23" fillId="15" borderId="122" xfId="40" applyNumberFormat="1" applyFont="1" applyFill="1" applyBorder="1" applyAlignment="1" applyProtection="1">
      <alignment horizontal="right" vertical="center"/>
    </xf>
    <xf numFmtId="165" fontId="23" fillId="15" borderId="123"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65" fontId="23" fillId="16" borderId="125" xfId="40" applyNumberFormat="1" applyFont="1" applyFill="1" applyBorder="1" applyAlignment="1" applyProtection="1">
      <alignment horizontal="right" vertical="center"/>
    </xf>
    <xf numFmtId="165" fontId="23" fillId="16" borderId="126"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0" fontId="34" fillId="0" borderId="130"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31" xfId="0" applyNumberFormat="1" applyFont="1" applyFill="1" applyBorder="1" applyAlignment="1" applyProtection="1">
      <alignment horizontal="right" vertical="center"/>
    </xf>
    <xf numFmtId="165" fontId="31" fillId="2" borderId="131" xfId="0" applyNumberFormat="1" applyFont="1" applyFill="1" applyBorder="1" applyAlignment="1" applyProtection="1">
      <alignment horizontal="right" vertical="center"/>
    </xf>
    <xf numFmtId="165" fontId="31" fillId="0" borderId="131"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4"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2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24" xfId="40" applyNumberFormat="1" applyFont="1" applyFill="1" applyBorder="1" applyAlignment="1" applyProtection="1">
      <alignment horizontal="right" vertical="center"/>
    </xf>
    <xf numFmtId="165" fontId="23" fillId="15" borderId="125" xfId="40" applyNumberFormat="1" applyFont="1" applyFill="1" applyBorder="1" applyAlignment="1" applyProtection="1">
      <alignment horizontal="right" vertical="center"/>
    </xf>
    <xf numFmtId="165" fontId="23" fillId="15" borderId="1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165" fontId="23" fillId="17" borderId="29" xfId="40" applyNumberFormat="1" applyFont="1" applyFill="1" applyBorder="1" applyAlignment="1" applyProtection="1">
      <alignment horizontal="right" vertical="center"/>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2" borderId="29"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10" borderId="9" xfId="40" applyNumberFormat="1" applyFont="1" applyFill="1" applyBorder="1" applyAlignment="1" applyProtection="1">
      <alignment horizontal="right" vertical="center"/>
      <protection locked="0"/>
    </xf>
    <xf numFmtId="37" fontId="23" fillId="10" borderId="31"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23" fillId="9" borderId="8" xfId="40" applyNumberFormat="1" applyFont="1" applyFill="1" applyBorder="1" applyAlignment="1" applyProtection="1">
      <alignment horizontal="right" vertical="center"/>
      <protection locked="0"/>
    </xf>
    <xf numFmtId="37" fontId="23" fillId="9" borderId="33" xfId="40" applyNumberFormat="1" applyFont="1" applyFill="1" applyBorder="1" applyAlignment="1" applyProtection="1">
      <alignment horizontal="right" vertical="center"/>
      <protection locked="0"/>
    </xf>
    <xf numFmtId="37" fontId="23" fillId="10" borderId="34" xfId="40" applyNumberFormat="1" applyFont="1" applyFill="1" applyBorder="1" applyAlignment="1" applyProtection="1">
      <alignment horizontal="right" vertical="center"/>
      <protection locked="0"/>
    </xf>
    <xf numFmtId="37" fontId="23" fillId="10" borderId="7" xfId="40" applyNumberFormat="1" applyFont="1" applyFill="1" applyBorder="1" applyAlignment="1" applyProtection="1">
      <alignment horizontal="right" vertical="center"/>
      <protection locked="0"/>
    </xf>
    <xf numFmtId="37" fontId="31" fillId="0" borderId="35" xfId="40" applyNumberFormat="1" applyFont="1" applyFill="1" applyBorder="1" applyAlignment="1" applyProtection="1">
      <alignment horizontal="right" vertical="center"/>
    </xf>
    <xf numFmtId="37" fontId="31" fillId="0" borderId="36" xfId="40" applyNumberFormat="1" applyFont="1" applyFill="1" applyBorder="1" applyAlignment="1" applyProtection="1">
      <alignment horizontal="right" vertical="center"/>
    </xf>
    <xf numFmtId="3" fontId="23" fillId="12" borderId="27" xfId="40" applyNumberFormat="1" applyFont="1" applyFill="1" applyBorder="1" applyAlignment="1" applyProtection="1">
      <alignment horizontal="right" vertical="center"/>
      <protection locked="0"/>
    </xf>
    <xf numFmtId="3" fontId="23" fillId="12" borderId="28" xfId="40" applyNumberFormat="1" applyFont="1" applyFill="1" applyBorder="1" applyAlignment="1" applyProtection="1">
      <alignment horizontal="right" vertical="center"/>
      <protection locked="0"/>
    </xf>
    <xf numFmtId="3" fontId="23" fillId="12" borderId="29" xfId="40" applyNumberFormat="1" applyFont="1" applyFill="1" applyBorder="1" applyAlignment="1" applyProtection="1">
      <alignment horizontal="right" vertical="center"/>
      <protection locked="0"/>
    </xf>
    <xf numFmtId="3" fontId="31" fillId="0" borderId="45" xfId="0" applyNumberFormat="1" applyFont="1" applyBorder="1" applyAlignment="1" applyProtection="1">
      <alignment horizontal="right" vertical="center"/>
    </xf>
    <xf numFmtId="3" fontId="23" fillId="10" borderId="30" xfId="40" applyNumberFormat="1" applyFont="1" applyFill="1" applyBorder="1" applyAlignment="1" applyProtection="1">
      <alignment horizontal="right" vertical="center"/>
      <protection locked="0"/>
    </xf>
    <xf numFmtId="3" fontId="23" fillId="10" borderId="9" xfId="40" applyNumberFormat="1" applyFont="1" applyFill="1" applyBorder="1" applyAlignment="1" applyProtection="1">
      <alignment horizontal="right" vertical="center"/>
      <protection locked="0"/>
    </xf>
    <xf numFmtId="3" fontId="23" fillId="10" borderId="31" xfId="40" applyNumberFormat="1" applyFont="1" applyFill="1" applyBorder="1" applyAlignment="1" applyProtection="1">
      <alignment horizontal="right" vertical="center"/>
      <protection locked="0"/>
    </xf>
    <xf numFmtId="3" fontId="31" fillId="0" borderId="47" xfId="0" applyNumberFormat="1" applyFont="1" applyFill="1" applyBorder="1" applyAlignment="1" applyProtection="1">
      <alignment horizontal="right" vertical="center"/>
    </xf>
    <xf numFmtId="3" fontId="23" fillId="9" borderId="32" xfId="40" applyNumberFormat="1" applyFont="1" applyFill="1" applyBorder="1" applyAlignment="1" applyProtection="1">
      <alignment horizontal="right" vertical="center"/>
      <protection locked="0"/>
    </xf>
    <xf numFmtId="3" fontId="23" fillId="9" borderId="8" xfId="40" applyNumberFormat="1" applyFont="1" applyFill="1" applyBorder="1" applyAlignment="1" applyProtection="1">
      <alignment horizontal="right" vertical="center"/>
      <protection locked="0"/>
    </xf>
    <xf numFmtId="3" fontId="23" fillId="9" borderId="33" xfId="40" applyNumberFormat="1" applyFont="1" applyFill="1" applyBorder="1" applyAlignment="1" applyProtection="1">
      <alignment horizontal="right" vertical="center"/>
      <protection locked="0"/>
    </xf>
    <xf numFmtId="3" fontId="31" fillId="0" borderId="48" xfId="0" applyNumberFormat="1" applyFont="1" applyFill="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0" borderId="46" xfId="0" applyNumberFormat="1" applyFont="1" applyBorder="1" applyAlignment="1" applyProtection="1">
      <alignment horizontal="right" vertical="center"/>
    </xf>
    <xf numFmtId="37" fontId="31" fillId="0" borderId="47" xfId="0" applyNumberFormat="1" applyFont="1" applyBorder="1" applyAlignment="1" applyProtection="1">
      <alignment horizontal="right" vertical="center"/>
    </xf>
    <xf numFmtId="37" fontId="31" fillId="2" borderId="131" xfId="0" applyNumberFormat="1" applyFont="1" applyFill="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4" xfId="0" applyNumberFormat="1" applyFont="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31" fillId="0" borderId="26" xfId="0" applyNumberFormat="1" applyFont="1" applyFill="1" applyBorder="1" applyAlignment="1" applyProtection="1">
      <alignment horizontal="right" vertical="center"/>
    </xf>
    <xf numFmtId="37" fontId="23" fillId="12" borderId="64" xfId="40" applyNumberFormat="1" applyFont="1" applyFill="1" applyBorder="1" applyAlignment="1" applyProtection="1">
      <alignment horizontal="right" vertical="center"/>
      <protection locked="0"/>
    </xf>
    <xf numFmtId="37" fontId="23" fillId="12" borderId="65" xfId="40" applyNumberFormat="1" applyFont="1" applyFill="1" applyBorder="1" applyAlignment="1" applyProtection="1">
      <alignment horizontal="right" vertical="center"/>
      <protection locked="0"/>
    </xf>
    <xf numFmtId="37" fontId="23" fillId="12" borderId="132" xfId="40" applyNumberFormat="1" applyFont="1" applyFill="1" applyBorder="1" applyAlignment="1" applyProtection="1">
      <alignment horizontal="right" vertical="center"/>
      <protection locked="0"/>
    </xf>
    <xf numFmtId="37" fontId="23" fillId="10" borderId="66" xfId="40" applyNumberFormat="1" applyFont="1" applyFill="1" applyBorder="1" applyAlignment="1" applyProtection="1">
      <alignment horizontal="right" vertical="center"/>
      <protection locked="0"/>
    </xf>
    <xf numFmtId="37" fontId="23" fillId="10" borderId="52" xfId="40" applyNumberFormat="1" applyFont="1" applyFill="1" applyBorder="1" applyAlignment="1" applyProtection="1">
      <alignment horizontal="right" vertical="center"/>
      <protection locked="0"/>
    </xf>
    <xf numFmtId="37" fontId="23" fillId="10" borderId="133" xfId="40" applyNumberFormat="1" applyFont="1" applyFill="1" applyBorder="1" applyAlignment="1" applyProtection="1">
      <alignment horizontal="right" vertical="center"/>
      <protection locked="0"/>
    </xf>
    <xf numFmtId="37" fontId="23" fillId="12" borderId="66" xfId="40" applyNumberFormat="1" applyFont="1" applyFill="1" applyBorder="1" applyAlignment="1" applyProtection="1">
      <alignment horizontal="right" vertical="center"/>
      <protection locked="0"/>
    </xf>
    <xf numFmtId="37" fontId="23" fillId="12" borderId="52" xfId="40" applyNumberFormat="1" applyFont="1" applyFill="1" applyBorder="1" applyAlignment="1" applyProtection="1">
      <alignment horizontal="right" vertical="center"/>
      <protection locked="0"/>
    </xf>
    <xf numFmtId="37" fontId="23" fillId="12" borderId="133" xfId="40" applyNumberFormat="1" applyFont="1" applyFill="1" applyBorder="1" applyAlignment="1" applyProtection="1">
      <alignment horizontal="right" vertical="center"/>
      <protection locked="0"/>
    </xf>
    <xf numFmtId="37" fontId="31" fillId="0" borderId="48" xfId="0" applyNumberFormat="1" applyFont="1" applyBorder="1" applyAlignment="1" applyProtection="1">
      <alignment horizontal="right" vertical="center"/>
    </xf>
    <xf numFmtId="37" fontId="31" fillId="0" borderId="47" xfId="0" applyNumberFormat="1" applyFont="1" applyFill="1" applyBorder="1" applyAlignment="1" applyProtection="1">
      <alignment horizontal="right" vertical="center"/>
    </xf>
    <xf numFmtId="37" fontId="31" fillId="0" borderId="48" xfId="0" applyNumberFormat="1" applyFont="1" applyFill="1" applyBorder="1" applyAlignment="1" applyProtection="1">
      <alignment horizontal="right" vertical="center"/>
    </xf>
    <xf numFmtId="37" fontId="31" fillId="0" borderId="63" xfId="40" applyNumberFormat="1" applyFont="1" applyFill="1" applyBorder="1" applyAlignment="1" applyProtection="1">
      <alignment horizontal="right" vertical="center"/>
    </xf>
    <xf numFmtId="37" fontId="31" fillId="0" borderId="131" xfId="0" applyNumberFormat="1" applyFont="1" applyFill="1" applyBorder="1" applyAlignment="1" applyProtection="1">
      <alignment horizontal="right" vertical="center"/>
    </xf>
    <xf numFmtId="37" fontId="31" fillId="0" borderId="62" xfId="0" applyNumberFormat="1" applyFont="1" applyBorder="1" applyAlignment="1" applyProtection="1">
      <alignment horizontal="right" vertical="center"/>
    </xf>
    <xf numFmtId="37" fontId="31" fillId="0" borderId="62" xfId="0" applyNumberFormat="1" applyFont="1" applyFill="1" applyBorder="1" applyAlignment="1" applyProtection="1">
      <alignment horizontal="right" vertical="center"/>
    </xf>
    <xf numFmtId="37" fontId="31" fillId="2" borderId="26" xfId="0" applyNumberFormat="1" applyFont="1" applyFill="1" applyBorder="1" applyAlignment="1" applyProtection="1">
      <alignment horizontal="right" vertical="center"/>
    </xf>
    <xf numFmtId="37" fontId="31" fillId="0" borderId="49" xfId="0" applyNumberFormat="1" applyFont="1" applyFill="1" applyBorder="1" applyAlignment="1" applyProtection="1">
      <alignment horizontal="right" vertical="center"/>
    </xf>
    <xf numFmtId="37" fontId="23" fillId="9" borderId="56" xfId="40" applyNumberFormat="1" applyFont="1" applyFill="1" applyBorder="1" applyAlignment="1" applyProtection="1">
      <alignment horizontal="right" vertical="center"/>
      <protection locked="0"/>
    </xf>
    <xf numFmtId="37" fontId="23" fillId="9" borderId="57" xfId="40" applyNumberFormat="1" applyFont="1" applyFill="1" applyBorder="1" applyAlignment="1" applyProtection="1">
      <alignment horizontal="right" vertical="center"/>
      <protection locked="0"/>
    </xf>
    <xf numFmtId="37" fontId="23" fillId="9" borderId="58" xfId="40" applyNumberFormat="1" applyFont="1" applyFill="1" applyBorder="1" applyAlignment="1" applyProtection="1">
      <alignment horizontal="right" vertical="center"/>
      <protection locked="0"/>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70" xfId="40" applyNumberFormat="1" applyFont="1" applyFill="1" applyBorder="1" applyAlignment="1" applyProtection="1">
      <alignment horizontal="right" vertical="center"/>
    </xf>
    <xf numFmtId="37" fontId="31" fillId="0" borderId="94" xfId="40" applyNumberFormat="1" applyFont="1" applyBorder="1" applyAlignment="1" applyProtection="1">
      <alignment horizontal="right" vertical="center"/>
    </xf>
    <xf numFmtId="37" fontId="23" fillId="3" borderId="66" xfId="40" applyNumberFormat="1" applyFont="1" applyFill="1" applyBorder="1" applyAlignment="1" applyProtection="1">
      <alignment horizontal="right" vertical="center"/>
    </xf>
    <xf numFmtId="37" fontId="23" fillId="3" borderId="52" xfId="40" applyNumberFormat="1" applyFont="1" applyFill="1" applyBorder="1" applyAlignment="1" applyProtection="1">
      <alignment horizontal="right" vertical="center"/>
    </xf>
    <xf numFmtId="37" fontId="23" fillId="3" borderId="71" xfId="40" applyNumberFormat="1" applyFont="1" applyFill="1" applyBorder="1" applyAlignment="1" applyProtection="1">
      <alignment horizontal="right" vertical="center"/>
    </xf>
    <xf numFmtId="37" fontId="31" fillId="0" borderId="95" xfId="40" applyNumberFormat="1" applyFont="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23" fillId="3" borderId="72" xfId="40" applyNumberFormat="1" applyFont="1" applyFill="1" applyBorder="1" applyAlignment="1" applyProtection="1">
      <alignment horizontal="right" vertical="center"/>
    </xf>
    <xf numFmtId="37" fontId="31" fillId="0" borderId="96"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31" fillId="0" borderId="92" xfId="40" applyNumberFormat="1" applyFont="1" applyFill="1" applyBorder="1" applyAlignment="1" applyProtection="1">
      <alignment horizontal="right" vertical="center"/>
    </xf>
    <xf numFmtId="3" fontId="23" fillId="12" borderId="97" xfId="40" applyNumberFormat="1" applyFont="1" applyFill="1" applyBorder="1" applyAlignment="1" applyProtection="1">
      <alignment horizontal="right" vertical="center"/>
      <protection locked="0"/>
    </xf>
    <xf numFmtId="3" fontId="31" fillId="0" borderId="102" xfId="0" applyNumberFormat="1" applyFont="1" applyBorder="1" applyAlignment="1" applyProtection="1">
      <alignment horizontal="right" vertical="center"/>
    </xf>
    <xf numFmtId="3" fontId="23" fillId="10" borderId="98" xfId="40" applyNumberFormat="1" applyFont="1" applyFill="1" applyBorder="1" applyAlignment="1" applyProtection="1">
      <alignment horizontal="right" vertical="center"/>
      <protection locked="0"/>
    </xf>
    <xf numFmtId="3" fontId="31" fillId="0" borderId="103" xfId="0" applyNumberFormat="1" applyFont="1" applyBorder="1" applyAlignment="1" applyProtection="1">
      <alignment horizontal="right" vertical="center"/>
    </xf>
    <xf numFmtId="3" fontId="23" fillId="9" borderId="99" xfId="40" applyNumberFormat="1" applyFont="1" applyFill="1" applyBorder="1" applyAlignment="1" applyProtection="1">
      <alignment horizontal="right" vertical="center"/>
      <protection locked="0"/>
    </xf>
    <xf numFmtId="3" fontId="23" fillId="3" borderId="34" xfId="40" applyNumberFormat="1" applyFont="1" applyFill="1" applyBorder="1" applyAlignment="1" applyProtection="1">
      <alignment horizontal="right" vertical="center"/>
    </xf>
    <xf numFmtId="3" fontId="31" fillId="0" borderId="104" xfId="0" applyNumberFormat="1" applyFont="1" applyFill="1" applyBorder="1" applyAlignment="1" applyProtection="1">
      <alignment horizontal="right" vertical="center"/>
    </xf>
    <xf numFmtId="3" fontId="31" fillId="0" borderId="105" xfId="0" applyNumberFormat="1" applyFont="1" applyFill="1" applyBorder="1" applyAlignment="1" applyProtection="1">
      <alignment horizontal="right" vertical="center"/>
    </xf>
    <xf numFmtId="37" fontId="23" fillId="12" borderId="97" xfId="40" applyNumberFormat="1" applyFont="1" applyFill="1" applyBorder="1" applyAlignment="1" applyProtection="1">
      <alignment horizontal="right" vertical="center"/>
      <protection locked="0"/>
    </xf>
    <xf numFmtId="37" fontId="31" fillId="0" borderId="102" xfId="0" applyNumberFormat="1" applyFont="1" applyBorder="1" applyAlignment="1" applyProtection="1">
      <alignment horizontal="right" vertical="center"/>
    </xf>
    <xf numFmtId="37" fontId="23" fillId="10" borderId="98" xfId="40" applyNumberFormat="1" applyFont="1" applyFill="1" applyBorder="1" applyAlignment="1" applyProtection="1">
      <alignment horizontal="right" vertical="center"/>
      <protection locked="0"/>
    </xf>
    <xf numFmtId="37" fontId="31" fillId="0" borderId="103" xfId="0" applyNumberFormat="1" applyFont="1" applyBorder="1" applyAlignment="1" applyProtection="1">
      <alignment horizontal="right" vertical="center"/>
    </xf>
    <xf numFmtId="37" fontId="23" fillId="9" borderId="99" xfId="40" applyNumberFormat="1" applyFont="1" applyFill="1" applyBorder="1" applyAlignment="1" applyProtection="1">
      <alignment horizontal="right" vertical="center"/>
      <protection locked="0"/>
    </xf>
    <xf numFmtId="37" fontId="23" fillId="10" borderId="100" xfId="40" applyNumberFormat="1" applyFont="1" applyFill="1" applyBorder="1" applyAlignment="1" applyProtection="1">
      <alignment horizontal="right" vertical="center"/>
      <protection locked="0"/>
    </xf>
    <xf numFmtId="37" fontId="31" fillId="0" borderId="104" xfId="0" applyNumberFormat="1" applyFont="1" applyFill="1" applyBorder="1" applyAlignment="1" applyProtection="1">
      <alignment horizontal="right" vertical="center"/>
    </xf>
    <xf numFmtId="37" fontId="31" fillId="0" borderId="105" xfId="0" applyNumberFormat="1" applyFont="1" applyFill="1" applyBorder="1" applyAlignment="1" applyProtection="1">
      <alignment horizontal="right" vertical="center"/>
    </xf>
    <xf numFmtId="0" fontId="20" fillId="9" borderId="19" xfId="43" applyFill="1" applyProtection="1">
      <alignment horizontal="center" vertical="center"/>
      <protection locked="0"/>
    </xf>
    <xf numFmtId="37" fontId="23" fillId="18" borderId="52" xfId="40" applyNumberFormat="1" applyFont="1" applyFill="1" applyBorder="1" applyAlignment="1" applyProtection="1">
      <alignment horizontal="right" vertical="center"/>
    </xf>
    <xf numFmtId="3" fontId="23" fillId="3" borderId="118" xfId="40" applyNumberFormat="1" applyFont="1" applyFill="1" applyBorder="1" applyAlignment="1" applyProtection="1">
      <alignment horizontal="right" vertical="center"/>
    </xf>
    <xf numFmtId="3" fontId="23" fillId="3" borderId="136" xfId="40" applyNumberFormat="1" applyFont="1" applyFill="1" applyBorder="1" applyAlignment="1" applyProtection="1">
      <alignment horizontal="right" vertical="center"/>
    </xf>
    <xf numFmtId="3" fontId="31" fillId="0" borderId="137" xfId="40" applyNumberFormat="1" applyFont="1" applyFill="1" applyBorder="1" applyAlignment="1" applyProtection="1">
      <alignment horizontal="right" vertical="center"/>
    </xf>
    <xf numFmtId="3" fontId="31" fillId="0" borderId="138" xfId="40" applyNumberFormat="1" applyFont="1" applyFill="1" applyBorder="1" applyAlignment="1" applyProtection="1">
      <alignment horizontal="right" vertical="center"/>
    </xf>
    <xf numFmtId="3" fontId="31" fillId="0" borderId="139" xfId="40" applyNumberFormat="1" applyFont="1" applyFill="1" applyBorder="1" applyAlignment="1" applyProtection="1">
      <alignment horizontal="right" vertical="center"/>
    </xf>
    <xf numFmtId="17" fontId="41" fillId="13" borderId="140" xfId="0" applyNumberFormat="1" applyFont="1" applyFill="1" applyBorder="1" applyAlignment="1" applyProtection="1">
      <alignment horizontal="center" vertical="center" wrapText="1"/>
    </xf>
    <xf numFmtId="17" fontId="41" fillId="13" borderId="141" xfId="0" applyNumberFormat="1" applyFont="1" applyFill="1" applyBorder="1" applyAlignment="1" applyProtection="1">
      <alignment horizontal="center" vertical="center" wrapText="1"/>
    </xf>
    <xf numFmtId="17" fontId="43" fillId="13" borderId="86" xfId="0" applyNumberFormat="1" applyFont="1" applyFill="1" applyBorder="1" applyAlignment="1" applyProtection="1">
      <alignment horizontal="center" vertical="center" wrapText="1"/>
    </xf>
    <xf numFmtId="17" fontId="43" fillId="13" borderId="142" xfId="0" applyNumberFormat="1" applyFont="1" applyFill="1" applyBorder="1" applyAlignment="1" applyProtection="1">
      <alignment horizontal="center" vertical="center" wrapText="1"/>
    </xf>
    <xf numFmtId="17" fontId="43" fillId="13" borderId="88" xfId="0" applyNumberFormat="1" applyFont="1" applyFill="1" applyBorder="1" applyAlignment="1" applyProtection="1">
      <alignment horizontal="center" vertical="center" wrapText="1"/>
    </xf>
    <xf numFmtId="17" fontId="36" fillId="13" borderId="80" xfId="0" applyNumberFormat="1" applyFont="1" applyFill="1" applyBorder="1" applyAlignment="1" applyProtection="1">
      <alignment horizontal="center" vertical="center"/>
    </xf>
    <xf numFmtId="17" fontId="36" fillId="13" borderId="81" xfId="0" applyNumberFormat="1" applyFont="1" applyFill="1" applyBorder="1" applyAlignment="1" applyProtection="1">
      <alignment horizontal="center" vertical="center"/>
    </xf>
    <xf numFmtId="17" fontId="36" fillId="13" borderId="82" xfId="0" applyNumberFormat="1" applyFont="1" applyFill="1" applyBorder="1" applyAlignment="1" applyProtection="1">
      <alignment horizontal="center" vertical="center"/>
    </xf>
    <xf numFmtId="37" fontId="23" fillId="9" borderId="65" xfId="40" applyNumberFormat="1" applyFont="1" applyFill="1" applyBorder="1" applyAlignment="1" applyProtection="1">
      <alignment horizontal="right" vertical="center"/>
      <protection locked="0"/>
    </xf>
    <xf numFmtId="37" fontId="23" fillId="18" borderId="133" xfId="40" applyNumberFormat="1" applyFont="1" applyFill="1" applyBorder="1" applyAlignment="1" applyProtection="1">
      <alignment horizontal="right" vertical="center"/>
    </xf>
    <xf numFmtId="0" fontId="20" fillId="9" borderId="19"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65" fontId="23" fillId="16" borderId="9"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37" fontId="31" fillId="0" borderId="143" xfId="40" applyNumberFormat="1" applyFont="1" applyFill="1" applyBorder="1" applyAlignment="1" applyProtection="1">
      <alignment horizontal="right" vertical="center"/>
    </xf>
    <xf numFmtId="37" fontId="31" fillId="0" borderId="144" xfId="40" applyNumberFormat="1" applyFont="1" applyFill="1" applyBorder="1" applyAlignment="1" applyProtection="1">
      <alignment horizontal="right" vertical="center"/>
    </xf>
    <xf numFmtId="37" fontId="31" fillId="0" borderId="145"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3" xfId="0" applyNumberFormat="1" applyFont="1" applyBorder="1" applyAlignment="1" applyProtection="1">
      <alignment horizontal="center" vertical="center"/>
    </xf>
    <xf numFmtId="1" fontId="23" fillId="0" borderId="134" xfId="0" applyNumberFormat="1" applyFont="1" applyBorder="1" applyAlignment="1" applyProtection="1">
      <alignment horizontal="center" vertical="center"/>
    </xf>
    <xf numFmtId="1" fontId="23" fillId="0" borderId="135" xfId="0" applyNumberFormat="1" applyFont="1" applyFill="1" applyBorder="1" applyAlignment="1" applyProtection="1">
      <alignment horizontal="center" vertical="center"/>
    </xf>
    <xf numFmtId="166" fontId="23" fillId="0" borderId="119" xfId="0" applyNumberFormat="1" applyFont="1" applyBorder="1" applyAlignment="1" applyProtection="1">
      <alignment horizontal="center" vertical="center"/>
    </xf>
    <xf numFmtId="167" fontId="23" fillId="16" borderId="127" xfId="40" applyNumberFormat="1" applyFont="1" applyFill="1" applyBorder="1" applyAlignment="1" applyProtection="1">
      <alignment horizontal="right" vertical="center"/>
    </xf>
    <xf numFmtId="167" fontId="23" fillId="16" borderId="128" xfId="40" applyNumberFormat="1" applyFont="1" applyFill="1" applyBorder="1" applyAlignment="1" applyProtection="1">
      <alignment horizontal="right" vertical="center"/>
    </xf>
    <xf numFmtId="167" fontId="23" fillId="16" borderId="129" xfId="40" applyNumberFormat="1" applyFont="1" applyFill="1" applyBorder="1" applyAlignment="1" applyProtection="1">
      <alignment horizontal="right" vertical="center"/>
    </xf>
    <xf numFmtId="167" fontId="31" fillId="0" borderId="45"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3" fillId="0" borderId="13" xfId="0" applyFont="1" applyBorder="1" applyAlignment="1" applyProtection="1">
      <alignment horizontal="right" vertical="center"/>
    </xf>
    <xf numFmtId="0" fontId="31" fillId="0" borderId="59" xfId="0" applyFont="1" applyBorder="1" applyAlignment="1" applyProtection="1">
      <alignment horizontal="right" vertical="center"/>
    </xf>
    <xf numFmtId="0" fontId="23" fillId="0" borderId="53" xfId="0" applyFont="1" applyBorder="1" applyAlignment="1" applyProtection="1">
      <alignment horizontal="right" vertical="center"/>
    </xf>
    <xf numFmtId="0" fontId="31" fillId="0" borderId="42" xfId="0" applyFont="1" applyBorder="1" applyAlignment="1" applyProtection="1">
      <alignment vertical="center"/>
    </xf>
    <xf numFmtId="0" fontId="29" fillId="0" borderId="13" xfId="0" applyFont="1" applyBorder="1" applyAlignment="1" applyProtection="1">
      <alignment vertical="center"/>
    </xf>
    <xf numFmtId="0" fontId="29" fillId="0" borderId="15" xfId="0" applyFont="1" applyBorder="1" applyAlignment="1" applyProtection="1">
      <alignment vertical="center"/>
    </xf>
    <xf numFmtId="0" fontId="29" fillId="0" borderId="15" xfId="0" applyFont="1" applyFill="1" applyBorder="1" applyAlignment="1" applyProtection="1">
      <alignment vertical="center"/>
    </xf>
    <xf numFmtId="0" fontId="29" fillId="0" borderId="15" xfId="0" applyFont="1" applyFill="1" applyBorder="1" applyAlignment="1" applyProtection="1">
      <alignment horizontal="right" vertical="center"/>
    </xf>
    <xf numFmtId="0" fontId="29" fillId="0" borderId="15" xfId="0" applyFont="1" applyBorder="1" applyAlignment="1" applyProtection="1">
      <alignment horizontal="right" vertical="center"/>
    </xf>
    <xf numFmtId="0" fontId="29" fillId="0" borderId="13" xfId="0" applyFont="1" applyBorder="1" applyAlignment="1" applyProtection="1">
      <alignment horizontal="right" vertical="center"/>
    </xf>
    <xf numFmtId="0" fontId="29" fillId="0" borderId="39" xfId="0" applyFont="1" applyFill="1" applyBorder="1" applyAlignment="1" applyProtection="1">
      <alignment horizontal="right" vertical="center"/>
    </xf>
    <xf numFmtId="37" fontId="23" fillId="20" borderId="66" xfId="40" applyNumberFormat="1" applyFont="1" applyFill="1" applyBorder="1" applyAlignment="1" applyProtection="1">
      <alignment horizontal="right" vertical="center"/>
    </xf>
    <xf numFmtId="37" fontId="23" fillId="20" borderId="52" xfId="40" applyNumberFormat="1" applyFont="1" applyFill="1" applyBorder="1" applyAlignment="1" applyProtection="1">
      <alignment horizontal="right" vertical="center"/>
    </xf>
    <xf numFmtId="37" fontId="23" fillId="20" borderId="133"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149" xfId="40" applyNumberFormat="1" applyFont="1" applyFill="1" applyBorder="1" applyAlignment="1" applyProtection="1">
      <alignment horizontal="right" vertical="center"/>
    </xf>
    <xf numFmtId="165" fontId="31" fillId="0" borderId="137" xfId="40" applyNumberFormat="1" applyFont="1" applyFill="1" applyBorder="1" applyAlignment="1" applyProtection="1">
      <alignment horizontal="right" vertical="center"/>
    </xf>
    <xf numFmtId="165" fontId="31" fillId="0" borderId="138" xfId="40" applyNumberFormat="1" applyFont="1" applyFill="1" applyBorder="1" applyAlignment="1" applyProtection="1">
      <alignment horizontal="right" vertical="center"/>
    </xf>
    <xf numFmtId="165" fontId="31" fillId="0" borderId="150" xfId="40" applyNumberFormat="1" applyFont="1" applyFill="1" applyBorder="1" applyAlignment="1" applyProtection="1">
      <alignment horizontal="right" vertical="center"/>
    </xf>
    <xf numFmtId="1" fontId="23" fillId="0" borderId="151" xfId="0" applyNumberFormat="1" applyFont="1" applyBorder="1" applyAlignment="1" applyProtection="1">
      <alignment horizontal="center" vertical="center"/>
    </xf>
    <xf numFmtId="1" fontId="23" fillId="0" borderId="152" xfId="0" applyNumberFormat="1" applyFont="1" applyBorder="1" applyAlignment="1" applyProtection="1">
      <alignment horizontal="center" vertical="center"/>
    </xf>
    <xf numFmtId="1" fontId="23" fillId="0" borderId="152" xfId="0" applyNumberFormat="1" applyFont="1" applyFill="1" applyBorder="1" applyAlignment="1" applyProtection="1">
      <alignment horizontal="center" vertical="center"/>
    </xf>
    <xf numFmtId="1" fontId="23" fillId="0" borderId="153" xfId="0" applyNumberFormat="1" applyFont="1" applyFill="1" applyBorder="1" applyAlignment="1" applyProtection="1">
      <alignment horizontal="center" vertical="center"/>
    </xf>
    <xf numFmtId="1" fontId="23" fillId="0" borderId="153"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50" xfId="0" applyNumberFormat="1" applyFont="1" applyFill="1" applyBorder="1" applyAlignment="1" applyProtection="1">
      <alignment horizontal="center" vertical="center"/>
    </xf>
    <xf numFmtId="17" fontId="36" fillId="13" borderId="18"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37" xfId="40" applyNumberFormat="1" applyFont="1" applyFill="1" applyBorder="1" applyAlignment="1" applyProtection="1">
      <alignment horizontal="right" vertical="center"/>
    </xf>
    <xf numFmtId="37" fontId="31" fillId="0" borderId="138" xfId="40" applyNumberFormat="1" applyFont="1" applyFill="1" applyBorder="1" applyAlignment="1" applyProtection="1">
      <alignment horizontal="right" vertical="center"/>
    </xf>
    <xf numFmtId="37" fontId="31" fillId="0" borderId="150" xfId="40" applyNumberFormat="1" applyFont="1" applyFill="1" applyBorder="1" applyAlignment="1" applyProtection="1">
      <alignment horizontal="right" vertical="center"/>
    </xf>
    <xf numFmtId="37" fontId="31" fillId="0" borderId="155" xfId="40" applyNumberFormat="1" applyFont="1" applyFill="1" applyBorder="1" applyAlignment="1" applyProtection="1">
      <alignment horizontal="right" vertical="center"/>
    </xf>
    <xf numFmtId="37" fontId="31" fillId="0" borderId="154" xfId="40" applyNumberFormat="1" applyFont="1" applyFill="1" applyBorder="1" applyAlignment="1" applyProtection="1">
      <alignment horizontal="right" vertical="center"/>
    </xf>
    <xf numFmtId="3" fontId="31" fillId="0" borderId="150" xfId="40" applyNumberFormat="1" applyFont="1" applyFill="1" applyBorder="1" applyAlignment="1" applyProtection="1">
      <alignment horizontal="right" vertical="center"/>
    </xf>
    <xf numFmtId="3" fontId="31" fillId="0" borderId="61" xfId="0" applyNumberFormat="1" applyFont="1" applyFill="1" applyBorder="1" applyAlignment="1" applyProtection="1">
      <alignment horizontal="right" vertical="center"/>
    </xf>
    <xf numFmtId="37" fontId="31" fillId="0" borderId="156" xfId="40" applyNumberFormat="1" applyFont="1" applyFill="1" applyBorder="1" applyAlignment="1" applyProtection="1">
      <alignment horizontal="right" vertical="center"/>
    </xf>
    <xf numFmtId="3" fontId="31" fillId="0" borderId="157" xfId="0" applyNumberFormat="1" applyFont="1" applyBorder="1" applyAlignment="1" applyProtection="1">
      <alignment horizontal="right" vertical="center"/>
    </xf>
    <xf numFmtId="3" fontId="31" fillId="0" borderId="158" xfId="0" applyNumberFormat="1" applyFont="1" applyBorder="1" applyAlignment="1" applyProtection="1">
      <alignment horizontal="right" vertical="center"/>
    </xf>
    <xf numFmtId="3" fontId="31" fillId="0" borderId="159" xfId="0" applyNumberFormat="1" applyFont="1" applyBorder="1" applyAlignment="1" applyProtection="1">
      <alignment horizontal="right" vertical="center"/>
    </xf>
    <xf numFmtId="3" fontId="31" fillId="0" borderId="160" xfId="0" applyNumberFormat="1" applyFont="1" applyFill="1" applyBorder="1" applyAlignment="1" applyProtection="1">
      <alignment horizontal="right" vertical="center"/>
    </xf>
    <xf numFmtId="3" fontId="31" fillId="0" borderId="131" xfId="0" applyNumberFormat="1" applyFont="1" applyFill="1" applyBorder="1" applyAlignment="1" applyProtection="1">
      <alignment horizontal="right" vertical="center"/>
    </xf>
    <xf numFmtId="37" fontId="31" fillId="0" borderId="161" xfId="40" applyNumberFormat="1" applyFont="1" applyFill="1" applyBorder="1" applyAlignment="1" applyProtection="1">
      <alignment horizontal="right" vertical="center"/>
    </xf>
    <xf numFmtId="37" fontId="31" fillId="0" borderId="162" xfId="40" applyNumberFormat="1" applyFont="1" applyFill="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0" fontId="23" fillId="0" borderId="15" xfId="0" applyFont="1" applyBorder="1" applyAlignment="1" applyProtection="1">
      <alignment horizontal="right" vertical="center"/>
    </xf>
    <xf numFmtId="37" fontId="23" fillId="7" borderId="30" xfId="40" applyNumberFormat="1" applyFont="1" applyFill="1" applyBorder="1" applyAlignment="1" applyProtection="1">
      <alignment horizontal="right" vertical="center"/>
      <protection locked="0"/>
    </xf>
    <xf numFmtId="37" fontId="23" fillId="7" borderId="9" xfId="40" applyNumberFormat="1" applyFont="1" applyFill="1" applyBorder="1" applyAlignment="1" applyProtection="1">
      <alignment horizontal="right" vertical="center"/>
      <protection locked="0"/>
    </xf>
    <xf numFmtId="37" fontId="23" fillId="7" borderId="32" xfId="40" applyNumberFormat="1" applyFont="1" applyFill="1" applyBorder="1" applyAlignment="1" applyProtection="1">
      <alignment horizontal="right" vertical="center"/>
      <protection locked="0"/>
    </xf>
    <xf numFmtId="37" fontId="23" fillId="7" borderId="8" xfId="40" applyNumberFormat="1" applyFont="1" applyFill="1" applyBorder="1" applyAlignment="1" applyProtection="1">
      <alignment horizontal="right" vertical="center"/>
      <protection locked="0"/>
    </xf>
    <xf numFmtId="37" fontId="23" fillId="7" borderId="99" xfId="40" applyNumberFormat="1" applyFont="1" applyFill="1" applyBorder="1" applyAlignment="1" applyProtection="1">
      <alignment horizontal="right" vertical="center"/>
      <protection locked="0"/>
    </xf>
    <xf numFmtId="0" fontId="23" fillId="0" borderId="15" xfId="0" applyFont="1" applyBorder="1" applyAlignment="1" applyProtection="1">
      <alignment vertical="center"/>
    </xf>
    <xf numFmtId="37" fontId="23" fillId="20" borderId="99" xfId="40" applyNumberFormat="1" applyFont="1" applyFill="1" applyBorder="1" applyAlignment="1" applyProtection="1">
      <alignment horizontal="right" vertical="center"/>
      <protection locked="0"/>
    </xf>
    <xf numFmtId="37" fontId="31" fillId="0" borderId="73" xfId="40" applyNumberFormat="1" applyFont="1" applyBorder="1" applyAlignment="1" applyProtection="1">
      <alignment horizontal="right" vertical="center"/>
    </xf>
    <xf numFmtId="37" fontId="31" fillId="0" borderId="134" xfId="40" applyNumberFormat="1" applyFont="1" applyBorder="1" applyAlignment="1" applyProtection="1">
      <alignment horizontal="right" vertical="center"/>
    </xf>
    <xf numFmtId="37" fontId="31" fillId="0" borderId="134" xfId="40" applyNumberFormat="1" applyFont="1" applyFill="1" applyBorder="1" applyAlignment="1" applyProtection="1">
      <alignment horizontal="right" vertical="center"/>
    </xf>
    <xf numFmtId="37" fontId="31" fillId="0" borderId="163" xfId="40" applyNumberFormat="1" applyFont="1" applyFill="1" applyBorder="1" applyAlignment="1" applyProtection="1">
      <alignment horizontal="right" vertical="center"/>
    </xf>
    <xf numFmtId="37" fontId="23" fillId="20" borderId="32" xfId="40" applyNumberFormat="1" applyFont="1" applyFill="1" applyBorder="1" applyAlignment="1" applyProtection="1">
      <alignment horizontal="right" vertical="center"/>
      <protection locked="0"/>
    </xf>
    <xf numFmtId="37" fontId="23" fillId="20" borderId="8" xfId="40" applyNumberFormat="1" applyFont="1" applyFill="1" applyBorder="1" applyAlignment="1" applyProtection="1">
      <alignment horizontal="right" vertical="center"/>
      <protection locked="0"/>
    </xf>
    <xf numFmtId="37" fontId="23" fillId="20" borderId="27" xfId="40" applyNumberFormat="1" applyFont="1" applyFill="1" applyBorder="1" applyAlignment="1" applyProtection="1">
      <alignment horizontal="right" vertical="center"/>
      <protection locked="0"/>
    </xf>
    <xf numFmtId="37" fontId="23" fillId="20" borderId="28" xfId="40" applyNumberFormat="1" applyFont="1" applyFill="1" applyBorder="1" applyAlignment="1" applyProtection="1">
      <alignment horizontal="right" vertical="center"/>
      <protection locked="0"/>
    </xf>
    <xf numFmtId="37" fontId="23" fillId="20" borderId="97" xfId="40" applyNumberFormat="1" applyFont="1" applyFill="1" applyBorder="1" applyAlignment="1" applyProtection="1">
      <alignment horizontal="right" vertical="center"/>
      <protection locked="0"/>
    </xf>
    <xf numFmtId="37" fontId="23" fillId="20" borderId="165" xfId="40" applyNumberFormat="1" applyFont="1" applyFill="1" applyBorder="1" applyAlignment="1" applyProtection="1">
      <alignment horizontal="right" vertical="center"/>
      <protection locked="0"/>
    </xf>
    <xf numFmtId="37" fontId="23" fillId="7" borderId="165" xfId="40" applyNumberFormat="1" applyFont="1" applyFill="1" applyBorder="1" applyAlignment="1" applyProtection="1">
      <alignment horizontal="right" vertical="center"/>
      <protection locked="0"/>
    </xf>
    <xf numFmtId="37" fontId="23" fillId="7" borderId="164" xfId="40" applyNumberFormat="1" applyFont="1" applyFill="1" applyBorder="1" applyAlignment="1" applyProtection="1">
      <alignment horizontal="right" vertical="center"/>
      <protection locked="0"/>
    </xf>
    <xf numFmtId="165" fontId="23" fillId="16" borderId="64" xfId="40" applyNumberFormat="1" applyFont="1" applyFill="1" applyBorder="1" applyAlignment="1" applyProtection="1">
      <alignment horizontal="right" vertical="center"/>
    </xf>
    <xf numFmtId="165" fontId="23" fillId="16" borderId="65" xfId="40" applyNumberFormat="1" applyFont="1" applyFill="1" applyBorder="1" applyAlignment="1" applyProtection="1">
      <alignment horizontal="right" vertical="center"/>
    </xf>
    <xf numFmtId="165" fontId="23" fillId="16" borderId="132" xfId="40" applyNumberFormat="1" applyFont="1" applyFill="1" applyBorder="1" applyAlignment="1" applyProtection="1">
      <alignment horizontal="right" vertical="center"/>
    </xf>
    <xf numFmtId="165" fontId="23" fillId="15" borderId="66" xfId="40" applyNumberFormat="1" applyFont="1" applyFill="1" applyBorder="1" applyAlignment="1" applyProtection="1">
      <alignment horizontal="right" vertical="center"/>
    </xf>
    <xf numFmtId="165" fontId="23" fillId="15" borderId="52" xfId="40" applyNumberFormat="1" applyFont="1" applyFill="1" applyBorder="1" applyAlignment="1" applyProtection="1">
      <alignment horizontal="right" vertical="center"/>
    </xf>
    <xf numFmtId="165" fontId="23" fillId="15" borderId="133" xfId="40" applyNumberFormat="1" applyFont="1" applyFill="1" applyBorder="1" applyAlignment="1" applyProtection="1">
      <alignment horizontal="right" vertical="center"/>
    </xf>
    <xf numFmtId="165" fontId="23" fillId="16" borderId="66" xfId="40" applyNumberFormat="1" applyFont="1" applyFill="1" applyBorder="1" applyAlignment="1" applyProtection="1">
      <alignment horizontal="right" vertical="center"/>
    </xf>
    <xf numFmtId="165" fontId="23" fillId="16" borderId="52" xfId="40" applyNumberFormat="1" applyFont="1" applyFill="1" applyBorder="1" applyAlignment="1" applyProtection="1">
      <alignment horizontal="right" vertical="center"/>
    </xf>
    <xf numFmtId="165" fontId="23" fillId="16" borderId="133" xfId="40" applyNumberFormat="1" applyFont="1" applyFill="1" applyBorder="1" applyAlignment="1" applyProtection="1">
      <alignment horizontal="right" vertical="center"/>
    </xf>
    <xf numFmtId="1" fontId="23" fillId="0" borderId="151" xfId="40" applyNumberFormat="1" applyFont="1" applyBorder="1" applyAlignment="1" applyProtection="1">
      <alignment horizontal="center" vertical="center"/>
    </xf>
    <xf numFmtId="1" fontId="23" fillId="0" borderId="152" xfId="40" applyNumberFormat="1" applyFont="1" applyBorder="1" applyAlignment="1" applyProtection="1">
      <alignment horizontal="center" vertical="center"/>
    </xf>
    <xf numFmtId="1" fontId="23" fillId="0" borderId="152" xfId="40" applyNumberFormat="1" applyFont="1" applyFill="1" applyBorder="1" applyAlignment="1" applyProtection="1">
      <alignment horizontal="center" vertical="center"/>
    </xf>
    <xf numFmtId="1" fontId="23" fillId="0" borderId="153" xfId="40" applyNumberFormat="1" applyFont="1" applyFill="1" applyBorder="1" applyAlignment="1" applyProtection="1">
      <alignment horizontal="center" vertical="center"/>
    </xf>
    <xf numFmtId="165" fontId="23" fillId="17" borderId="66" xfId="40" applyNumberFormat="1" applyFont="1" applyFill="1" applyBorder="1" applyAlignment="1" applyProtection="1">
      <alignment horizontal="right" vertical="center"/>
    </xf>
    <xf numFmtId="165" fontId="23" fillId="17" borderId="67" xfId="40" applyNumberFormat="1" applyFont="1" applyFill="1" applyBorder="1" applyAlignment="1" applyProtection="1">
      <alignment horizontal="right" vertical="center"/>
    </xf>
    <xf numFmtId="165" fontId="23" fillId="17" borderId="68" xfId="40" applyNumberFormat="1" applyFont="1" applyFill="1" applyBorder="1" applyAlignment="1" applyProtection="1">
      <alignment horizontal="right" vertical="center"/>
    </xf>
    <xf numFmtId="165" fontId="23" fillId="17" borderId="69" xfId="40" applyNumberFormat="1" applyFont="1" applyFill="1" applyBorder="1" applyAlignment="1" applyProtection="1">
      <alignment horizontal="right" vertical="center"/>
    </xf>
    <xf numFmtId="165" fontId="23" fillId="17" borderId="121" xfId="40" applyNumberFormat="1" applyFont="1" applyFill="1" applyBorder="1" applyAlignment="1" applyProtection="1">
      <alignment horizontal="right" vertical="center"/>
    </xf>
    <xf numFmtId="165" fontId="23" fillId="17" borderId="122" xfId="40" applyNumberFormat="1" applyFont="1" applyFill="1" applyBorder="1" applyAlignment="1" applyProtection="1">
      <alignment horizontal="right" vertical="center"/>
    </xf>
    <xf numFmtId="165" fontId="23" fillId="17" borderId="123" xfId="40" applyNumberFormat="1" applyFont="1" applyFill="1" applyBorder="1" applyAlignment="1" applyProtection="1">
      <alignment horizontal="right" vertical="center"/>
    </xf>
    <xf numFmtId="1" fontId="23" fillId="0" borderId="134" xfId="0" applyNumberFormat="1" applyFont="1" applyFill="1" applyBorder="1" applyAlignment="1" applyProtection="1">
      <alignment horizontal="center" vertical="center"/>
    </xf>
    <xf numFmtId="1" fontId="23" fillId="0" borderId="167"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90" xfId="0" applyFont="1" applyFill="1" applyBorder="1" applyAlignment="1" applyProtection="1">
      <alignment horizontal="left" vertical="top" wrapText="1"/>
      <protection locked="0"/>
    </xf>
    <xf numFmtId="0" fontId="23" fillId="9" borderId="91" xfId="0" applyFont="1" applyFill="1" applyBorder="1" applyAlignment="1" applyProtection="1">
      <alignment horizontal="left" vertical="top" wrapText="1"/>
      <protection locked="0"/>
    </xf>
    <xf numFmtId="0" fontId="23" fillId="9" borderId="9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9" borderId="166" xfId="0" applyFont="1" applyFill="1" applyBorder="1" applyAlignment="1" applyProtection="1">
      <alignment horizontal="left" vertical="top" wrapText="1"/>
      <protection locked="0"/>
    </xf>
    <xf numFmtId="0" fontId="23" fillId="9" borderId="21" xfId="0" applyFont="1" applyFill="1" applyBorder="1" applyAlignment="1" applyProtection="1">
      <alignment horizontal="left" vertical="top" wrapText="1"/>
      <protection locked="0"/>
    </xf>
    <xf numFmtId="0" fontId="37" fillId="0" borderId="0" xfId="0" applyFont="1" applyAlignment="1" applyProtection="1">
      <alignment horizontal="left" vertical="center"/>
    </xf>
    <xf numFmtId="0" fontId="20" fillId="9" borderId="19" xfId="43" applyProtection="1">
      <alignment horizontal="center" vertical="center"/>
      <protection locked="0"/>
    </xf>
    <xf numFmtId="0" fontId="20" fillId="10" borderId="19" xfId="44" applyProtection="1">
      <alignment horizontal="center" vertical="center"/>
      <protection locked="0"/>
    </xf>
    <xf numFmtId="0" fontId="23" fillId="0" borderId="0" xfId="0" applyFont="1" applyBorder="1" applyAlignment="1" applyProtection="1">
      <alignment horizontal="right" vertical="center"/>
    </xf>
    <xf numFmtId="0" fontId="23" fillId="0" borderId="41" xfId="0" applyFont="1" applyBorder="1" applyAlignment="1" applyProtection="1">
      <alignment horizontal="right" vertical="center"/>
    </xf>
    <xf numFmtId="42" fontId="34" fillId="0" borderId="50" xfId="0" applyNumberFormat="1" applyFont="1" applyFill="1" applyBorder="1" applyAlignment="1" applyProtection="1">
      <alignment horizontal="center" vertical="center"/>
    </xf>
    <xf numFmtId="42" fontId="34" fillId="0" borderId="18" xfId="0" applyNumberFormat="1" applyFont="1" applyFill="1" applyBorder="1" applyAlignment="1" applyProtection="1">
      <alignment horizontal="center" vertical="center"/>
    </xf>
    <xf numFmtId="42" fontId="34" fillId="0" borderId="51" xfId="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40" xfId="0" applyFont="1" applyBorder="1" applyAlignment="1" applyProtection="1">
      <alignment horizontal="right" vertical="center"/>
    </xf>
    <xf numFmtId="0" fontId="23" fillId="0" borderId="38" xfId="0" applyFont="1" applyFill="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3" xfId="0" applyFont="1" applyBorder="1" applyAlignment="1" applyProtection="1">
      <alignment horizontal="right" vertical="center"/>
    </xf>
    <xf numFmtId="0" fontId="31" fillId="0" borderId="44" xfId="0" applyFont="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60" xfId="0" applyFont="1" applyBorder="1" applyAlignment="1" applyProtection="1">
      <alignment horizontal="right" vertical="center"/>
    </xf>
    <xf numFmtId="0" fontId="31" fillId="0" borderId="61" xfId="0" applyFont="1" applyBorder="1" applyAlignment="1" applyProtection="1">
      <alignment horizontal="right" vertical="center"/>
    </xf>
    <xf numFmtId="0" fontId="23" fillId="0" borderId="146" xfId="0" applyFont="1" applyBorder="1" applyAlignment="1" applyProtection="1">
      <alignment horizontal="right" vertical="center"/>
    </xf>
    <xf numFmtId="0" fontId="23" fillId="0" borderId="147" xfId="0" applyFont="1" applyBorder="1" applyAlignment="1" applyProtection="1">
      <alignment horizontal="right" vertical="center"/>
    </xf>
    <xf numFmtId="0" fontId="44" fillId="0" borderId="0" xfId="0" applyFont="1" applyAlignment="1" applyProtection="1">
      <alignment horizontal="left" vertical="top"/>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23" fillId="0" borderId="13" xfId="0" applyFont="1" applyBorder="1" applyAlignment="1" applyProtection="1">
      <alignment horizontal="right" vertical="center"/>
    </xf>
    <xf numFmtId="0" fontId="31" fillId="0" borderId="42" xfId="0" applyFont="1" applyBorder="1" applyAlignment="1" applyProtection="1">
      <alignment horizontal="right" vertical="center"/>
    </xf>
    <xf numFmtId="0" fontId="34" fillId="0" borderId="5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51"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41" xfId="0" applyFont="1" applyFill="1" applyBorder="1" applyAlignment="1" applyProtection="1">
      <alignment horizontal="right" vertical="center" wrapText="1"/>
    </xf>
    <xf numFmtId="0" fontId="32" fillId="5" borderId="17" xfId="0" applyFont="1" applyFill="1" applyBorder="1" applyAlignment="1" applyProtection="1">
      <alignment horizontal="center" vertical="center" wrapText="1"/>
    </xf>
    <xf numFmtId="0" fontId="20" fillId="4" borderId="19" xfId="43" applyFill="1" applyProtection="1">
      <alignment horizontal="center" vertical="center"/>
    </xf>
    <xf numFmtId="0" fontId="20" fillId="15" borderId="120" xfId="44" applyFill="1" applyBorder="1" applyProtection="1">
      <alignment horizontal="center" vertical="center"/>
    </xf>
    <xf numFmtId="1" fontId="23" fillId="9" borderId="50" xfId="40" applyNumberFormat="1" applyFont="1" applyFill="1" applyBorder="1" applyAlignment="1" applyProtection="1">
      <alignment horizontal="center" vertical="center" wrapText="1"/>
      <protection locked="0"/>
    </xf>
    <xf numFmtId="1" fontId="23" fillId="9" borderId="18" xfId="40" applyNumberFormat="1" applyFont="1" applyFill="1" applyBorder="1" applyAlignment="1" applyProtection="1">
      <alignment horizontal="center" vertical="center" wrapText="1"/>
      <protection locked="0"/>
    </xf>
    <xf numFmtId="1" fontId="23" fillId="9" borderId="51" xfId="40" applyNumberFormat="1" applyFont="1" applyFill="1" applyBorder="1" applyAlignment="1" applyProtection="1">
      <alignment horizontal="center" vertical="center" wrapText="1"/>
      <protection locked="0"/>
    </xf>
    <xf numFmtId="165" fontId="23" fillId="3" borderId="86" xfId="40" applyNumberFormat="1" applyFont="1" applyFill="1" applyBorder="1" applyAlignment="1" applyProtection="1">
      <alignment horizontal="left" vertical="top" wrapText="1"/>
      <protection locked="0"/>
    </xf>
    <xf numFmtId="165" fontId="23" fillId="3" borderId="87" xfId="40" applyNumberFormat="1" applyFont="1" applyFill="1" applyBorder="1" applyAlignment="1" applyProtection="1">
      <alignment horizontal="left" vertical="top" wrapText="1"/>
      <protection locked="0"/>
    </xf>
    <xf numFmtId="165" fontId="23" fillId="3" borderId="80" xfId="40" applyNumberFormat="1" applyFont="1" applyFill="1" applyBorder="1" applyAlignment="1" applyProtection="1">
      <alignment horizontal="left" vertical="top" wrapText="1"/>
      <protection locked="0"/>
    </xf>
    <xf numFmtId="165" fontId="23" fillId="3" borderId="88" xfId="40" applyNumberFormat="1" applyFont="1" applyFill="1" applyBorder="1" applyAlignment="1" applyProtection="1">
      <alignment horizontal="left" vertical="top" wrapText="1"/>
      <protection locked="0"/>
    </xf>
    <xf numFmtId="165" fontId="23" fillId="3" borderId="89" xfId="40" applyNumberFormat="1" applyFont="1" applyFill="1" applyBorder="1" applyAlignment="1" applyProtection="1">
      <alignment horizontal="left" vertical="top" wrapText="1"/>
      <protection locked="0"/>
    </xf>
    <xf numFmtId="165" fontId="23" fillId="3" borderId="82"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65" fontId="23" fillId="3" borderId="110" xfId="40" applyNumberFormat="1" applyFont="1" applyFill="1" applyBorder="1" applyAlignment="1" applyProtection="1">
      <alignment horizontal="left" vertical="top" wrapText="1"/>
      <protection locked="0"/>
    </xf>
    <xf numFmtId="165" fontId="23" fillId="3" borderId="112" xfId="40" applyNumberFormat="1" applyFont="1" applyFill="1" applyBorder="1" applyAlignment="1" applyProtection="1">
      <alignment horizontal="left" vertical="top" wrapText="1"/>
      <protection locked="0"/>
    </xf>
    <xf numFmtId="165" fontId="23" fillId="3" borderId="114" xfId="40" applyNumberFormat="1" applyFont="1" applyFill="1" applyBorder="1" applyAlignment="1" applyProtection="1">
      <alignment horizontal="left" vertical="top" wrapText="1"/>
      <protection locked="0"/>
    </xf>
    <xf numFmtId="165" fontId="23" fillId="3" borderId="111" xfId="40" applyNumberFormat="1" applyFont="1" applyFill="1" applyBorder="1" applyAlignment="1" applyProtection="1">
      <alignment horizontal="left" vertical="top" wrapText="1"/>
      <protection locked="0"/>
    </xf>
    <xf numFmtId="165" fontId="23" fillId="3" borderId="113" xfId="40" applyNumberFormat="1" applyFont="1" applyFill="1" applyBorder="1" applyAlignment="1" applyProtection="1">
      <alignment horizontal="left" vertical="top" wrapText="1"/>
      <protection locked="0"/>
    </xf>
    <xf numFmtId="165" fontId="23" fillId="3" borderId="115" xfId="40" applyNumberFormat="1" applyFont="1" applyFill="1" applyBorder="1" applyAlignment="1" applyProtection="1">
      <alignment horizontal="left" vertical="top" wrapText="1"/>
      <protection locked="0"/>
    </xf>
    <xf numFmtId="165" fontId="23" fillId="3" borderId="116" xfId="40" applyNumberFormat="1" applyFont="1" applyFill="1" applyBorder="1" applyAlignment="1" applyProtection="1">
      <alignment horizontal="left" vertical="top" wrapText="1"/>
      <protection locked="0"/>
    </xf>
    <xf numFmtId="165" fontId="23" fillId="3" borderId="117" xfId="40" applyNumberFormat="1" applyFont="1" applyFill="1" applyBorder="1" applyAlignment="1" applyProtection="1">
      <alignment horizontal="left" vertical="top" wrapText="1"/>
      <protection locked="0"/>
    </xf>
    <xf numFmtId="0" fontId="23" fillId="0" borderId="53" xfId="0" applyFont="1" applyBorder="1" applyAlignment="1" applyProtection="1">
      <alignment horizontal="center" vertical="center" wrapText="1"/>
    </xf>
    <xf numFmtId="0" fontId="23" fillId="0" borderId="5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17" xfId="0" applyFont="1" applyBorder="1" applyAlignment="1" applyProtection="1">
      <alignment horizontal="center" vertical="center"/>
    </xf>
    <xf numFmtId="9" fontId="23" fillId="11" borderId="86" xfId="41" applyFont="1" applyFill="1" applyBorder="1" applyAlignment="1" applyProtection="1">
      <alignment horizontal="center" vertical="center"/>
    </xf>
    <xf numFmtId="9" fontId="23" fillId="11" borderId="87" xfId="41" applyFont="1" applyFill="1" applyBorder="1" applyAlignment="1" applyProtection="1">
      <alignment horizontal="center" vertical="center"/>
    </xf>
    <xf numFmtId="9" fontId="23" fillId="11" borderId="80" xfId="41" applyFont="1" applyFill="1" applyBorder="1" applyAlignment="1" applyProtection="1">
      <alignment horizontal="center" vertical="center"/>
    </xf>
    <xf numFmtId="165" fontId="23" fillId="11" borderId="88" xfId="40" quotePrefix="1" applyNumberFormat="1" applyFont="1" applyFill="1" applyBorder="1" applyAlignment="1" applyProtection="1">
      <alignment horizontal="center" vertical="center"/>
    </xf>
    <xf numFmtId="165" fontId="23" fillId="11" borderId="89" xfId="40" applyNumberFormat="1" applyFont="1" applyFill="1" applyBorder="1" applyAlignment="1" applyProtection="1">
      <alignment horizontal="center" vertical="center"/>
    </xf>
    <xf numFmtId="165" fontId="23" fillId="11" borderId="82" xfId="40" applyNumberFormat="1" applyFont="1" applyFill="1" applyBorder="1" applyAlignment="1" applyProtection="1">
      <alignment horizontal="center" vertical="center"/>
    </xf>
    <xf numFmtId="0" fontId="23" fillId="3" borderId="86" xfId="40" applyNumberFormat="1" applyFont="1" applyFill="1" applyBorder="1" applyAlignment="1" applyProtection="1">
      <alignment horizontal="left" vertical="top" wrapText="1"/>
      <protection locked="0"/>
    </xf>
    <xf numFmtId="0" fontId="23" fillId="3" borderId="87" xfId="40" applyNumberFormat="1" applyFont="1" applyFill="1" applyBorder="1" applyAlignment="1" applyProtection="1">
      <alignment horizontal="left" vertical="top" wrapText="1"/>
      <protection locked="0"/>
    </xf>
    <xf numFmtId="0" fontId="23" fillId="3" borderId="80" xfId="40" applyNumberFormat="1" applyFont="1" applyFill="1" applyBorder="1" applyAlignment="1" applyProtection="1">
      <alignment horizontal="left" vertical="top" wrapText="1"/>
      <protection locked="0"/>
    </xf>
    <xf numFmtId="0" fontId="38" fillId="13" borderId="50" xfId="0" applyFont="1" applyFill="1" applyBorder="1" applyAlignment="1" applyProtection="1">
      <alignment horizontal="center" vertical="center"/>
    </xf>
    <xf numFmtId="0" fontId="38" fillId="13" borderId="51" xfId="0" applyFont="1" applyFill="1" applyBorder="1" applyAlignment="1" applyProtection="1">
      <alignment horizontal="center" vertical="center"/>
    </xf>
    <xf numFmtId="0" fontId="38" fillId="13" borderId="18" xfId="0" applyFont="1" applyFill="1" applyBorder="1" applyAlignment="1" applyProtection="1">
      <alignment horizontal="center" vertical="center"/>
    </xf>
    <xf numFmtId="0" fontId="38" fillId="13" borderId="13" xfId="0" applyFont="1" applyFill="1" applyBorder="1" applyAlignment="1" applyProtection="1">
      <alignment horizontal="center" vertical="center"/>
    </xf>
    <xf numFmtId="0" fontId="38" fillId="13" borderId="109" xfId="0" applyFont="1" applyFill="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76" xfId="0" applyFont="1" applyBorder="1" applyAlignment="1" applyProtection="1">
      <alignment horizontal="center" vertical="center"/>
    </xf>
    <xf numFmtId="17" fontId="35" fillId="3" borderId="20" xfId="0" applyNumberFormat="1" applyFont="1" applyFill="1" applyBorder="1" applyAlignment="1" applyProtection="1">
      <alignment horizontal="center" vertical="center" wrapText="1"/>
    </xf>
    <xf numFmtId="17" fontId="35" fillId="3" borderId="21"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17" fontId="35" fillId="3" borderId="64" xfId="0" applyNumberFormat="1" applyFont="1" applyFill="1" applyBorder="1" applyAlignment="1" applyProtection="1">
      <alignment horizontal="center" vertical="center"/>
    </xf>
    <xf numFmtId="17" fontId="35" fillId="3" borderId="83" xfId="0" applyNumberFormat="1" applyFont="1" applyFill="1" applyBorder="1" applyAlignment="1" applyProtection="1">
      <alignment horizontal="center" vertical="center"/>
    </xf>
    <xf numFmtId="17" fontId="42" fillId="3" borderId="70" xfId="0" applyNumberFormat="1" applyFont="1" applyFill="1" applyBorder="1" applyAlignment="1" applyProtection="1">
      <alignment horizontal="center" vertical="center" wrapText="1"/>
    </xf>
    <xf numFmtId="17" fontId="42" fillId="3" borderId="84" xfId="0" applyNumberFormat="1" applyFont="1" applyFill="1" applyBorder="1" applyAlignment="1" applyProtection="1">
      <alignment horizontal="center"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9" xfId="43" applyFill="1" applyProtection="1">
      <alignment horizontal="center" vertical="center"/>
      <protection locked="0"/>
    </xf>
    <xf numFmtId="0" fontId="20" fillId="15" borderId="19" xfId="44" applyFill="1" applyProtection="1">
      <alignment horizontal="center" vertical="center"/>
    </xf>
    <xf numFmtId="0" fontId="23" fillId="0" borderId="0" xfId="0" applyFont="1" applyFill="1" applyBorder="1" applyAlignment="1" applyProtection="1">
      <alignment horizontal="right" vertical="center"/>
    </xf>
    <xf numFmtId="0" fontId="23" fillId="0" borderId="41"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8">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7"/>
      <tableStyleElement type="totalRow" dxfId="86"/>
      <tableStyleElement type="firstColumn" dxfId="85"/>
      <tableStyleElement type="lastColumn" dxfId="84"/>
      <tableStyleElement type="firstRowStripe" dxfId="83"/>
      <tableStyleElement type="secondRowStripe" dxfId="82"/>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opLeftCell="A118" zoomScaleNormal="100" zoomScaleSheetLayoutView="100" zoomScalePageLayoutView="75" workbookViewId="0">
      <selection activeCell="C149" sqref="C149"/>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74" t="s">
        <v>306</v>
      </c>
      <c r="B1" s="374"/>
      <c r="C1" s="374"/>
      <c r="D1" s="374"/>
      <c r="E1" s="374"/>
    </row>
    <row r="2" spans="1:18" ht="24" customHeight="1" x14ac:dyDescent="0.2">
      <c r="A2" s="374" t="s">
        <v>418</v>
      </c>
      <c r="B2" s="374"/>
      <c r="C2" s="374"/>
    </row>
    <row r="3" spans="1:18" ht="24" customHeight="1" x14ac:dyDescent="0.2">
      <c r="N3" s="1"/>
      <c r="O3" s="1"/>
    </row>
    <row r="4" spans="1:18" ht="24" customHeight="1" x14ac:dyDescent="0.2">
      <c r="A4" s="7"/>
      <c r="C4" s="251" t="s">
        <v>2</v>
      </c>
      <c r="D4" s="375" t="s">
        <v>10</v>
      </c>
      <c r="E4" s="375"/>
      <c r="F4" s="8"/>
      <c r="G4" s="251" t="s">
        <v>230</v>
      </c>
      <c r="H4" s="375" t="s">
        <v>74</v>
      </c>
      <c r="I4" s="375"/>
      <c r="K4" s="251" t="s">
        <v>3</v>
      </c>
      <c r="L4" s="250">
        <v>2</v>
      </c>
      <c r="N4" s="1"/>
      <c r="O4" s="1"/>
      <c r="Q4" s="367" t="s">
        <v>429</v>
      </c>
      <c r="R4" s="367"/>
    </row>
    <row r="5" spans="1:18" ht="24" customHeight="1" x14ac:dyDescent="0.3">
      <c r="A5" s="7"/>
      <c r="C5" s="251" t="s">
        <v>73</v>
      </c>
      <c r="D5" s="376" t="s">
        <v>434</v>
      </c>
      <c r="E5" s="376"/>
      <c r="F5" s="8"/>
      <c r="N5" s="9"/>
      <c r="Q5" s="367"/>
      <c r="R5" s="367"/>
    </row>
    <row r="6" spans="1:18" ht="24" customHeight="1" x14ac:dyDescent="0.3">
      <c r="A6" s="7"/>
      <c r="C6" s="251" t="s">
        <v>84</v>
      </c>
      <c r="D6" s="375" t="s">
        <v>435</v>
      </c>
      <c r="E6" s="375"/>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79" t="s">
        <v>394</v>
      </c>
      <c r="F9" s="380"/>
      <c r="G9" s="380"/>
      <c r="H9" s="380"/>
      <c r="I9" s="380"/>
      <c r="J9" s="380"/>
      <c r="K9" s="380"/>
      <c r="L9" s="380"/>
      <c r="M9" s="380"/>
      <c r="N9" s="380"/>
      <c r="O9" s="380"/>
      <c r="P9" s="381"/>
      <c r="Q9" s="33"/>
      <c r="R9" s="124" t="s">
        <v>393</v>
      </c>
    </row>
    <row r="10" spans="1:18" ht="20.100000000000001" customHeight="1" thickBot="1" x14ac:dyDescent="0.25">
      <c r="B10" s="22" t="s">
        <v>85</v>
      </c>
      <c r="C10" s="22" t="s">
        <v>132</v>
      </c>
      <c r="D10" s="11"/>
      <c r="E10" s="301">
        <v>44470</v>
      </c>
      <c r="F10" s="302">
        <f>EDATE(E10,1)</f>
        <v>44501</v>
      </c>
      <c r="G10" s="302">
        <f t="shared" ref="G10:P10" si="0">EDATE(F10,1)</f>
        <v>44531</v>
      </c>
      <c r="H10" s="302">
        <f t="shared" si="0"/>
        <v>44562</v>
      </c>
      <c r="I10" s="302">
        <f t="shared" si="0"/>
        <v>44593</v>
      </c>
      <c r="J10" s="302">
        <f t="shared" si="0"/>
        <v>44621</v>
      </c>
      <c r="K10" s="302">
        <f t="shared" si="0"/>
        <v>44652</v>
      </c>
      <c r="L10" s="302">
        <f t="shared" si="0"/>
        <v>44682</v>
      </c>
      <c r="M10" s="302">
        <f t="shared" si="0"/>
        <v>44713</v>
      </c>
      <c r="N10" s="302">
        <f t="shared" si="0"/>
        <v>44743</v>
      </c>
      <c r="O10" s="302">
        <f t="shared" si="0"/>
        <v>44774</v>
      </c>
      <c r="P10" s="303">
        <f t="shared" si="0"/>
        <v>44805</v>
      </c>
      <c r="Q10" s="66" t="s">
        <v>228</v>
      </c>
      <c r="R10" s="67" t="s">
        <v>132</v>
      </c>
    </row>
    <row r="11" spans="1:18" ht="20.100000000000001" customHeight="1" x14ac:dyDescent="0.2">
      <c r="B11" s="280">
        <v>1</v>
      </c>
      <c r="C11" s="382" t="s">
        <v>408</v>
      </c>
      <c r="D11" s="383"/>
      <c r="E11" s="338">
        <v>0</v>
      </c>
      <c r="F11" s="339">
        <v>0</v>
      </c>
      <c r="G11" s="339">
        <v>1</v>
      </c>
      <c r="H11" s="339">
        <v>0</v>
      </c>
      <c r="I11" s="339">
        <v>1</v>
      </c>
      <c r="J11" s="339">
        <v>1</v>
      </c>
      <c r="K11" s="339">
        <v>0</v>
      </c>
      <c r="L11" s="339">
        <v>1</v>
      </c>
      <c r="M11" s="339">
        <v>3</v>
      </c>
      <c r="N11" s="339">
        <v>0</v>
      </c>
      <c r="O11" s="339">
        <v>3</v>
      </c>
      <c r="P11" s="340"/>
      <c r="Q11" s="332">
        <f>SUM(E11:P11)</f>
        <v>10</v>
      </c>
      <c r="R11" s="371"/>
    </row>
    <row r="12" spans="1:18" ht="20.100000000000001" customHeight="1" x14ac:dyDescent="0.2">
      <c r="B12" s="281">
        <v>1</v>
      </c>
      <c r="C12" s="377" t="s">
        <v>409</v>
      </c>
      <c r="D12" s="378"/>
      <c r="E12" s="325">
        <v>2</v>
      </c>
      <c r="F12" s="326">
        <v>4</v>
      </c>
      <c r="G12" s="326">
        <v>3</v>
      </c>
      <c r="H12" s="326">
        <v>3</v>
      </c>
      <c r="I12" s="326">
        <v>1</v>
      </c>
      <c r="J12" s="326">
        <v>2</v>
      </c>
      <c r="K12" s="326">
        <v>4</v>
      </c>
      <c r="L12" s="326">
        <v>6</v>
      </c>
      <c r="M12" s="326">
        <v>2</v>
      </c>
      <c r="N12" s="326">
        <v>2</v>
      </c>
      <c r="O12" s="326">
        <v>2</v>
      </c>
      <c r="P12" s="329"/>
      <c r="Q12" s="333">
        <f>SUM(E12:P12)</f>
        <v>31</v>
      </c>
      <c r="R12" s="372"/>
    </row>
    <row r="13" spans="1:18" ht="20.100000000000001" customHeight="1" x14ac:dyDescent="0.2">
      <c r="B13" s="281">
        <v>1</v>
      </c>
      <c r="C13" s="377" t="s">
        <v>410</v>
      </c>
      <c r="D13" s="378"/>
      <c r="E13" s="336">
        <v>6</v>
      </c>
      <c r="F13" s="337">
        <v>8</v>
      </c>
      <c r="G13" s="337">
        <v>9</v>
      </c>
      <c r="H13" s="337">
        <v>7</v>
      </c>
      <c r="I13" s="337">
        <v>13</v>
      </c>
      <c r="J13" s="337">
        <v>5</v>
      </c>
      <c r="K13" s="337">
        <v>10</v>
      </c>
      <c r="L13" s="337">
        <v>11</v>
      </c>
      <c r="M13" s="337">
        <v>9</v>
      </c>
      <c r="N13" s="337">
        <v>12</v>
      </c>
      <c r="O13" s="337">
        <v>15</v>
      </c>
      <c r="P13" s="331"/>
      <c r="Q13" s="333">
        <f t="shared" ref="Q13:Q18" si="1">SUM(E13:P13)</f>
        <v>105</v>
      </c>
      <c r="R13" s="372"/>
    </row>
    <row r="14" spans="1:18" ht="20.100000000000001" customHeight="1" x14ac:dyDescent="0.2">
      <c r="B14" s="330"/>
      <c r="C14" s="377" t="s">
        <v>157</v>
      </c>
      <c r="D14" s="378"/>
      <c r="E14" s="151">
        <v>490</v>
      </c>
      <c r="F14" s="152">
        <v>444</v>
      </c>
      <c r="G14" s="152">
        <v>414</v>
      </c>
      <c r="H14" s="152">
        <v>521</v>
      </c>
      <c r="I14" s="152">
        <v>505</v>
      </c>
      <c r="J14" s="152">
        <v>529</v>
      </c>
      <c r="K14" s="152">
        <v>584</v>
      </c>
      <c r="L14" s="152">
        <v>554</v>
      </c>
      <c r="M14" s="152">
        <v>543</v>
      </c>
      <c r="N14" s="152">
        <v>614</v>
      </c>
      <c r="O14" s="152">
        <v>578</v>
      </c>
      <c r="P14" s="227"/>
      <c r="Q14" s="333">
        <f t="shared" si="1"/>
        <v>5776</v>
      </c>
      <c r="R14" s="372"/>
    </row>
    <row r="15" spans="1:18" ht="20.100000000000001" customHeight="1" x14ac:dyDescent="0.2">
      <c r="B15" s="284">
        <v>3</v>
      </c>
      <c r="C15" s="377" t="s">
        <v>411</v>
      </c>
      <c r="D15" s="378"/>
      <c r="E15" s="154">
        <v>0</v>
      </c>
      <c r="F15" s="155">
        <v>0</v>
      </c>
      <c r="G15" s="155">
        <v>0</v>
      </c>
      <c r="H15" s="155">
        <v>0</v>
      </c>
      <c r="I15" s="155">
        <v>0</v>
      </c>
      <c r="J15" s="155">
        <v>1</v>
      </c>
      <c r="K15" s="155">
        <v>0</v>
      </c>
      <c r="L15" s="155">
        <v>0</v>
      </c>
      <c r="M15" s="155">
        <v>0</v>
      </c>
      <c r="N15" s="155">
        <v>1</v>
      </c>
      <c r="O15" s="155">
        <v>0</v>
      </c>
      <c r="P15" s="229"/>
      <c r="Q15" s="333">
        <f t="shared" si="1"/>
        <v>2</v>
      </c>
      <c r="R15" s="372"/>
    </row>
    <row r="16" spans="1:18" ht="20.100000000000001" customHeight="1" x14ac:dyDescent="0.2">
      <c r="B16" s="284">
        <v>3</v>
      </c>
      <c r="C16" s="377" t="s">
        <v>412</v>
      </c>
      <c r="D16" s="378"/>
      <c r="E16" s="151">
        <v>24</v>
      </c>
      <c r="F16" s="152">
        <v>16</v>
      </c>
      <c r="G16" s="152">
        <v>11</v>
      </c>
      <c r="H16" s="152">
        <v>26</v>
      </c>
      <c r="I16" s="152">
        <v>29</v>
      </c>
      <c r="J16" s="152">
        <v>18</v>
      </c>
      <c r="K16" s="152">
        <v>30</v>
      </c>
      <c r="L16" s="152">
        <v>25</v>
      </c>
      <c r="M16" s="152">
        <v>22</v>
      </c>
      <c r="N16" s="152">
        <v>29</v>
      </c>
      <c r="O16" s="152">
        <v>28</v>
      </c>
      <c r="P16" s="227"/>
      <c r="Q16" s="333">
        <f t="shared" si="1"/>
        <v>258</v>
      </c>
      <c r="R16" s="372"/>
    </row>
    <row r="17" spans="1:18" ht="20.100000000000001" hidden="1" customHeight="1" x14ac:dyDescent="0.2">
      <c r="B17" s="282"/>
      <c r="C17" s="377" t="s">
        <v>413</v>
      </c>
      <c r="D17" s="378"/>
      <c r="E17" s="300"/>
      <c r="F17" s="300"/>
      <c r="G17" s="300"/>
      <c r="H17" s="300"/>
      <c r="I17" s="300"/>
      <c r="J17" s="300"/>
      <c r="K17" s="300"/>
      <c r="L17" s="300"/>
      <c r="M17" s="300"/>
      <c r="N17" s="300"/>
      <c r="O17" s="300"/>
      <c r="P17" s="300"/>
      <c r="Q17" s="334">
        <f t="shared" si="1"/>
        <v>0</v>
      </c>
      <c r="R17" s="372"/>
    </row>
    <row r="18" spans="1:18" ht="20.100000000000001" customHeight="1" thickBot="1" x14ac:dyDescent="0.25">
      <c r="B18" s="284">
        <v>2</v>
      </c>
      <c r="C18" s="384" t="s">
        <v>158</v>
      </c>
      <c r="D18" s="385"/>
      <c r="E18" s="336">
        <v>0</v>
      </c>
      <c r="F18" s="337">
        <v>0</v>
      </c>
      <c r="G18" s="337">
        <v>0</v>
      </c>
      <c r="H18" s="337">
        <v>0</v>
      </c>
      <c r="I18" s="337">
        <v>0</v>
      </c>
      <c r="J18" s="337">
        <v>0</v>
      </c>
      <c r="K18" s="337">
        <v>0</v>
      </c>
      <c r="L18" s="337">
        <v>0</v>
      </c>
      <c r="M18" s="337">
        <v>0</v>
      </c>
      <c r="N18" s="337">
        <v>0</v>
      </c>
      <c r="O18" s="337">
        <v>0</v>
      </c>
      <c r="P18" s="331"/>
      <c r="Q18" s="335">
        <f t="shared" si="1"/>
        <v>0</v>
      </c>
      <c r="R18" s="373"/>
    </row>
    <row r="19" spans="1:18" s="17" customFormat="1" ht="20.100000000000001" customHeight="1" thickTop="1" thickBot="1" x14ac:dyDescent="0.25">
      <c r="B19" s="279"/>
      <c r="C19" s="386" t="s">
        <v>159</v>
      </c>
      <c r="D19" s="387"/>
      <c r="E19" s="290">
        <f>SUM(E11:E18)</f>
        <v>522</v>
      </c>
      <c r="F19" s="291">
        <f t="shared" ref="F19:P19" si="2">SUM(F11:F18)</f>
        <v>472</v>
      </c>
      <c r="G19" s="291">
        <f t="shared" si="2"/>
        <v>438</v>
      </c>
      <c r="H19" s="291">
        <f t="shared" si="2"/>
        <v>557</v>
      </c>
      <c r="I19" s="291">
        <f t="shared" si="2"/>
        <v>549</v>
      </c>
      <c r="J19" s="291">
        <f t="shared" si="2"/>
        <v>556</v>
      </c>
      <c r="K19" s="291">
        <f t="shared" si="2"/>
        <v>628</v>
      </c>
      <c r="L19" s="291">
        <f t="shared" si="2"/>
        <v>597</v>
      </c>
      <c r="M19" s="291">
        <f t="shared" si="2"/>
        <v>579</v>
      </c>
      <c r="N19" s="291">
        <f t="shared" si="2"/>
        <v>658</v>
      </c>
      <c r="O19" s="291">
        <f t="shared" si="2"/>
        <v>626</v>
      </c>
      <c r="P19" s="320">
        <f t="shared" si="2"/>
        <v>0</v>
      </c>
      <c r="Q19" s="321">
        <f>SUM(E19:P19)</f>
        <v>6182</v>
      </c>
      <c r="R19" s="366"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67" t="str">
        <f>C21</f>
        <v>County Criminal</v>
      </c>
    </row>
    <row r="22" spans="1:18" ht="20.100000000000001" customHeight="1" x14ac:dyDescent="0.2">
      <c r="B22" s="276"/>
      <c r="C22" s="382" t="s">
        <v>160</v>
      </c>
      <c r="D22" s="383"/>
      <c r="E22" s="161">
        <v>439</v>
      </c>
      <c r="F22" s="162">
        <v>464</v>
      </c>
      <c r="G22" s="162">
        <v>500</v>
      </c>
      <c r="H22" s="162">
        <v>421</v>
      </c>
      <c r="I22" s="162">
        <v>456</v>
      </c>
      <c r="J22" s="162">
        <v>440</v>
      </c>
      <c r="K22" s="162">
        <v>497</v>
      </c>
      <c r="L22" s="162">
        <v>482</v>
      </c>
      <c r="M22" s="162">
        <v>509</v>
      </c>
      <c r="N22" s="162">
        <v>463</v>
      </c>
      <c r="O22" s="162">
        <v>497</v>
      </c>
      <c r="P22" s="217"/>
      <c r="Q22" s="315">
        <f t="shared" ref="Q22:Q28" si="4">SUM(E22:P22)</f>
        <v>5168</v>
      </c>
      <c r="R22" s="371"/>
    </row>
    <row r="23" spans="1:18" ht="20.100000000000001" customHeight="1" x14ac:dyDescent="0.2">
      <c r="B23" s="273"/>
      <c r="C23" s="377" t="s">
        <v>161</v>
      </c>
      <c r="D23" s="378"/>
      <c r="E23" s="165">
        <v>11</v>
      </c>
      <c r="F23" s="166">
        <v>16</v>
      </c>
      <c r="G23" s="166">
        <v>8</v>
      </c>
      <c r="H23" s="166">
        <v>10</v>
      </c>
      <c r="I23" s="166">
        <v>35</v>
      </c>
      <c r="J23" s="166">
        <v>9</v>
      </c>
      <c r="K23" s="166">
        <v>9</v>
      </c>
      <c r="L23" s="166">
        <v>10</v>
      </c>
      <c r="M23" s="166">
        <v>12</v>
      </c>
      <c r="N23" s="166">
        <v>10</v>
      </c>
      <c r="O23" s="166">
        <v>13</v>
      </c>
      <c r="P23" s="219"/>
      <c r="Q23" s="316">
        <f t="shared" si="4"/>
        <v>143</v>
      </c>
      <c r="R23" s="372"/>
    </row>
    <row r="24" spans="1:18" ht="20.100000000000001" customHeight="1" x14ac:dyDescent="0.2">
      <c r="B24" s="273"/>
      <c r="C24" s="377" t="s">
        <v>162</v>
      </c>
      <c r="D24" s="378"/>
      <c r="E24" s="169">
        <v>187</v>
      </c>
      <c r="F24" s="170">
        <v>173</v>
      </c>
      <c r="G24" s="170">
        <v>184</v>
      </c>
      <c r="H24" s="170">
        <v>178</v>
      </c>
      <c r="I24" s="170">
        <v>195</v>
      </c>
      <c r="J24" s="170">
        <v>263</v>
      </c>
      <c r="K24" s="170">
        <v>235</v>
      </c>
      <c r="L24" s="170">
        <v>253</v>
      </c>
      <c r="M24" s="170">
        <v>224</v>
      </c>
      <c r="N24" s="170">
        <v>191</v>
      </c>
      <c r="O24" s="170">
        <v>227</v>
      </c>
      <c r="P24" s="221"/>
      <c r="Q24" s="317">
        <f t="shared" si="4"/>
        <v>2310</v>
      </c>
      <c r="R24" s="372"/>
    </row>
    <row r="25" spans="1:18" ht="20.100000000000001" customHeight="1" x14ac:dyDescent="0.2">
      <c r="B25" s="284">
        <v>3</v>
      </c>
      <c r="C25" s="377" t="s">
        <v>412</v>
      </c>
      <c r="D25" s="378"/>
      <c r="E25" s="165">
        <v>0</v>
      </c>
      <c r="F25" s="166">
        <v>0</v>
      </c>
      <c r="G25" s="166">
        <v>0</v>
      </c>
      <c r="H25" s="166">
        <v>0</v>
      </c>
      <c r="I25" s="166">
        <v>0</v>
      </c>
      <c r="J25" s="166">
        <v>0</v>
      </c>
      <c r="K25" s="166">
        <v>0</v>
      </c>
      <c r="L25" s="166">
        <v>0</v>
      </c>
      <c r="M25" s="166">
        <v>0</v>
      </c>
      <c r="N25" s="166">
        <v>0</v>
      </c>
      <c r="O25" s="166">
        <v>0</v>
      </c>
      <c r="P25" s="219"/>
      <c r="Q25" s="317">
        <f t="shared" si="4"/>
        <v>0</v>
      </c>
      <c r="R25" s="372"/>
    </row>
    <row r="26" spans="1:18" ht="20.100000000000001" hidden="1" customHeight="1" x14ac:dyDescent="0.2">
      <c r="B26" s="283"/>
      <c r="C26" s="377" t="s">
        <v>413</v>
      </c>
      <c r="D26" s="378"/>
      <c r="E26" s="300"/>
      <c r="F26" s="300"/>
      <c r="G26" s="300"/>
      <c r="H26" s="300"/>
      <c r="I26" s="300"/>
      <c r="J26" s="300"/>
      <c r="K26" s="300"/>
      <c r="L26" s="300"/>
      <c r="M26" s="300"/>
      <c r="N26" s="300"/>
      <c r="O26" s="300"/>
      <c r="P26" s="300"/>
      <c r="Q26" s="317">
        <f t="shared" si="4"/>
        <v>0</v>
      </c>
      <c r="R26" s="372"/>
    </row>
    <row r="27" spans="1:18" ht="20.100000000000001" customHeight="1" thickBot="1" x14ac:dyDescent="0.25">
      <c r="B27" s="284">
        <v>2</v>
      </c>
      <c r="C27" s="384" t="s">
        <v>158</v>
      </c>
      <c r="D27" s="385"/>
      <c r="E27" s="336">
        <v>0</v>
      </c>
      <c r="F27" s="337">
        <v>0</v>
      </c>
      <c r="G27" s="337">
        <v>0</v>
      </c>
      <c r="H27" s="337">
        <v>0</v>
      </c>
      <c r="I27" s="337">
        <v>0</v>
      </c>
      <c r="J27" s="337">
        <v>0</v>
      </c>
      <c r="K27" s="337">
        <v>0</v>
      </c>
      <c r="L27" s="337">
        <v>0</v>
      </c>
      <c r="M27" s="337">
        <v>0</v>
      </c>
      <c r="N27" s="337">
        <v>0</v>
      </c>
      <c r="O27" s="337">
        <v>0</v>
      </c>
      <c r="P27" s="331"/>
      <c r="Q27" s="318">
        <f t="shared" si="4"/>
        <v>0</v>
      </c>
      <c r="R27" s="373"/>
    </row>
    <row r="28" spans="1:18" s="17" customFormat="1" ht="20.100000000000001" customHeight="1" thickTop="1" thickBot="1" x14ac:dyDescent="0.25">
      <c r="B28" s="275"/>
      <c r="C28" s="386" t="s">
        <v>163</v>
      </c>
      <c r="D28" s="387"/>
      <c r="E28" s="256">
        <f>SUM(E22:E27)</f>
        <v>637</v>
      </c>
      <c r="F28" s="257">
        <f t="shared" ref="F28:P28" si="5">SUM(F22:F27)</f>
        <v>653</v>
      </c>
      <c r="G28" s="257">
        <f t="shared" si="5"/>
        <v>692</v>
      </c>
      <c r="H28" s="257">
        <f t="shared" si="5"/>
        <v>609</v>
      </c>
      <c r="I28" s="257">
        <f t="shared" si="5"/>
        <v>686</v>
      </c>
      <c r="J28" s="257">
        <f t="shared" si="5"/>
        <v>712</v>
      </c>
      <c r="K28" s="257">
        <f t="shared" si="5"/>
        <v>741</v>
      </c>
      <c r="L28" s="257">
        <f t="shared" si="5"/>
        <v>745</v>
      </c>
      <c r="M28" s="257">
        <f t="shared" si="5"/>
        <v>745</v>
      </c>
      <c r="N28" s="257">
        <f t="shared" si="5"/>
        <v>664</v>
      </c>
      <c r="O28" s="257">
        <f t="shared" si="5"/>
        <v>737</v>
      </c>
      <c r="P28" s="314">
        <f t="shared" si="5"/>
        <v>0</v>
      </c>
      <c r="Q28" s="319">
        <f t="shared" si="4"/>
        <v>7621</v>
      </c>
      <c r="R28" s="366"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67" t="str">
        <f>C30</f>
        <v>Juvenile Delinquency</v>
      </c>
    </row>
    <row r="31" spans="1:18" ht="20.100000000000001" customHeight="1" x14ac:dyDescent="0.2">
      <c r="B31" s="276"/>
      <c r="C31" s="382" t="s">
        <v>164</v>
      </c>
      <c r="D31" s="383"/>
      <c r="E31" s="161">
        <v>86</v>
      </c>
      <c r="F31" s="162">
        <v>69</v>
      </c>
      <c r="G31" s="162">
        <v>97</v>
      </c>
      <c r="H31" s="162">
        <v>80</v>
      </c>
      <c r="I31" s="162">
        <v>84</v>
      </c>
      <c r="J31" s="162">
        <v>87</v>
      </c>
      <c r="K31" s="162">
        <v>88</v>
      </c>
      <c r="L31" s="162">
        <v>95</v>
      </c>
      <c r="M31" s="162">
        <v>69</v>
      </c>
      <c r="N31" s="162">
        <v>56</v>
      </c>
      <c r="O31" s="162">
        <v>67</v>
      </c>
      <c r="P31" s="163"/>
      <c r="Q31" s="164">
        <f t="shared" ref="Q31:Q35" si="7">SUM(E31:P31)</f>
        <v>878</v>
      </c>
      <c r="R31" s="368"/>
    </row>
    <row r="32" spans="1:18" ht="20.100000000000001" customHeight="1" x14ac:dyDescent="0.2">
      <c r="B32" s="284">
        <v>3</v>
      </c>
      <c r="C32" s="377" t="s">
        <v>414</v>
      </c>
      <c r="D32" s="378"/>
      <c r="E32" s="165">
        <v>0</v>
      </c>
      <c r="F32" s="166">
        <v>4</v>
      </c>
      <c r="G32" s="166">
        <v>2</v>
      </c>
      <c r="H32" s="166">
        <v>1</v>
      </c>
      <c r="I32" s="166">
        <v>5</v>
      </c>
      <c r="J32" s="166">
        <v>3</v>
      </c>
      <c r="K32" s="166">
        <v>6</v>
      </c>
      <c r="L32" s="166">
        <v>1</v>
      </c>
      <c r="M32" s="166">
        <v>0</v>
      </c>
      <c r="N32" s="166">
        <v>0</v>
      </c>
      <c r="O32" s="166">
        <v>0</v>
      </c>
      <c r="P32" s="167"/>
      <c r="Q32" s="168">
        <f t="shared" si="7"/>
        <v>22</v>
      </c>
      <c r="R32" s="369"/>
    </row>
    <row r="33" spans="1:18" ht="20.100000000000001" customHeight="1" x14ac:dyDescent="0.2">
      <c r="B33" s="273"/>
      <c r="C33" s="377" t="s">
        <v>165</v>
      </c>
      <c r="D33" s="378"/>
      <c r="E33" s="169">
        <v>4</v>
      </c>
      <c r="F33" s="170">
        <v>0</v>
      </c>
      <c r="G33" s="170">
        <v>1</v>
      </c>
      <c r="H33" s="170">
        <v>2</v>
      </c>
      <c r="I33" s="170">
        <v>1</v>
      </c>
      <c r="J33" s="170">
        <v>0</v>
      </c>
      <c r="K33" s="170">
        <v>0</v>
      </c>
      <c r="L33" s="170">
        <v>0</v>
      </c>
      <c r="M33" s="170">
        <v>0</v>
      </c>
      <c r="N33" s="170">
        <v>2</v>
      </c>
      <c r="O33" s="170">
        <v>12</v>
      </c>
      <c r="P33" s="171"/>
      <c r="Q33" s="172">
        <f t="shared" si="7"/>
        <v>22</v>
      </c>
      <c r="R33" s="369"/>
    </row>
    <row r="34" spans="1:18" ht="20.100000000000001" customHeight="1" thickBot="1" x14ac:dyDescent="0.25">
      <c r="B34" s="286"/>
      <c r="C34" s="384" t="s">
        <v>158</v>
      </c>
      <c r="D34" s="385"/>
      <c r="E34" s="327">
        <v>0</v>
      </c>
      <c r="F34" s="328">
        <v>0</v>
      </c>
      <c r="G34" s="328">
        <v>0</v>
      </c>
      <c r="H34" s="328">
        <v>0</v>
      </c>
      <c r="I34" s="328">
        <v>0</v>
      </c>
      <c r="J34" s="328">
        <v>0</v>
      </c>
      <c r="K34" s="328">
        <v>0</v>
      </c>
      <c r="L34" s="328">
        <v>0</v>
      </c>
      <c r="M34" s="328">
        <v>0</v>
      </c>
      <c r="N34" s="328">
        <v>0</v>
      </c>
      <c r="O34" s="328">
        <v>0</v>
      </c>
      <c r="P34" s="342"/>
      <c r="Q34" s="172">
        <f t="shared" si="7"/>
        <v>0</v>
      </c>
      <c r="R34" s="370"/>
    </row>
    <row r="35" spans="1:18" s="17" customFormat="1" ht="20.100000000000001" customHeight="1" thickTop="1" thickBot="1" x14ac:dyDescent="0.25">
      <c r="B35" s="275"/>
      <c r="C35" s="386" t="s">
        <v>166</v>
      </c>
      <c r="D35" s="387"/>
      <c r="E35" s="237">
        <f>SUM(E31:E34)</f>
        <v>90</v>
      </c>
      <c r="F35" s="238">
        <f t="shared" ref="F35:P35" si="8">SUM(F31:F34)</f>
        <v>73</v>
      </c>
      <c r="G35" s="238">
        <f t="shared" si="8"/>
        <v>100</v>
      </c>
      <c r="H35" s="238">
        <f t="shared" si="8"/>
        <v>83</v>
      </c>
      <c r="I35" s="238">
        <f t="shared" si="8"/>
        <v>90</v>
      </c>
      <c r="J35" s="238">
        <f t="shared" si="8"/>
        <v>90</v>
      </c>
      <c r="K35" s="238">
        <f t="shared" si="8"/>
        <v>94</v>
      </c>
      <c r="L35" s="238">
        <f t="shared" si="8"/>
        <v>96</v>
      </c>
      <c r="M35" s="238">
        <f t="shared" si="8"/>
        <v>69</v>
      </c>
      <c r="N35" s="238">
        <f t="shared" si="8"/>
        <v>58</v>
      </c>
      <c r="O35" s="238">
        <f t="shared" si="8"/>
        <v>79</v>
      </c>
      <c r="P35" s="312">
        <f t="shared" si="8"/>
        <v>0</v>
      </c>
      <c r="Q35" s="313">
        <f t="shared" si="7"/>
        <v>922</v>
      </c>
      <c r="R35" s="366"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67" t="str">
        <f>C37</f>
        <v>Criminal Traffic - UTCs</v>
      </c>
    </row>
    <row r="38" spans="1:18" ht="20.100000000000001" customHeight="1" x14ac:dyDescent="0.2">
      <c r="B38" s="276"/>
      <c r="C38" s="382" t="s">
        <v>168</v>
      </c>
      <c r="D38" s="383"/>
      <c r="E38" s="148">
        <v>227</v>
      </c>
      <c r="F38" s="149">
        <v>194</v>
      </c>
      <c r="G38" s="149">
        <v>197</v>
      </c>
      <c r="H38" s="149">
        <v>212</v>
      </c>
      <c r="I38" s="149">
        <v>212</v>
      </c>
      <c r="J38" s="149">
        <v>198</v>
      </c>
      <c r="K38" s="149">
        <v>240</v>
      </c>
      <c r="L38" s="149">
        <v>212</v>
      </c>
      <c r="M38" s="149">
        <v>169</v>
      </c>
      <c r="N38" s="149">
        <v>217</v>
      </c>
      <c r="O38" s="149">
        <v>185</v>
      </c>
      <c r="P38" s="150"/>
      <c r="Q38" s="173">
        <f t="shared" ref="Q38:Q41" si="10">SUM(E38:P38)</f>
        <v>2263</v>
      </c>
      <c r="R38" s="368"/>
    </row>
    <row r="39" spans="1:18" ht="20.100000000000001" customHeight="1" x14ac:dyDescent="0.2">
      <c r="B39" s="273"/>
      <c r="C39" s="377" t="s">
        <v>169</v>
      </c>
      <c r="D39" s="378"/>
      <c r="E39" s="151">
        <v>616</v>
      </c>
      <c r="F39" s="152">
        <v>544</v>
      </c>
      <c r="G39" s="152">
        <v>518</v>
      </c>
      <c r="H39" s="152">
        <v>549</v>
      </c>
      <c r="I39" s="152">
        <v>546</v>
      </c>
      <c r="J39" s="152">
        <v>642</v>
      </c>
      <c r="K39" s="152">
        <v>657</v>
      </c>
      <c r="L39" s="152">
        <v>591</v>
      </c>
      <c r="M39" s="152">
        <v>573</v>
      </c>
      <c r="N39" s="152">
        <v>603</v>
      </c>
      <c r="O39" s="152">
        <v>614</v>
      </c>
      <c r="P39" s="153"/>
      <c r="Q39" s="174">
        <f t="shared" si="10"/>
        <v>6453</v>
      </c>
      <c r="R39" s="369"/>
    </row>
    <row r="40" spans="1:18" ht="20.100000000000001" customHeight="1" thickBot="1" x14ac:dyDescent="0.25">
      <c r="B40" s="286"/>
      <c r="C40" s="384" t="s">
        <v>158</v>
      </c>
      <c r="D40" s="385"/>
      <c r="E40" s="336">
        <v>0</v>
      </c>
      <c r="F40" s="337">
        <v>0</v>
      </c>
      <c r="G40" s="337">
        <v>0</v>
      </c>
      <c r="H40" s="337">
        <v>0</v>
      </c>
      <c r="I40" s="337">
        <v>0</v>
      </c>
      <c r="J40" s="337">
        <v>0</v>
      </c>
      <c r="K40" s="337">
        <v>0</v>
      </c>
      <c r="L40" s="337">
        <v>0</v>
      </c>
      <c r="M40" s="337">
        <v>0</v>
      </c>
      <c r="N40" s="337">
        <v>0</v>
      </c>
      <c r="O40" s="337">
        <v>0</v>
      </c>
      <c r="P40" s="341"/>
      <c r="Q40" s="175">
        <f t="shared" si="10"/>
        <v>0</v>
      </c>
      <c r="R40" s="370"/>
    </row>
    <row r="41" spans="1:18" s="17" customFormat="1" ht="20.100000000000001" customHeight="1" thickTop="1" thickBot="1" x14ac:dyDescent="0.25">
      <c r="B41" s="275"/>
      <c r="C41" s="386" t="s">
        <v>170</v>
      </c>
      <c r="D41" s="387"/>
      <c r="E41" s="307">
        <f>SUM(E38:E40)</f>
        <v>843</v>
      </c>
      <c r="F41" s="308">
        <f t="shared" ref="F41:P41" si="11">SUM(F38:F40)</f>
        <v>738</v>
      </c>
      <c r="G41" s="308">
        <f t="shared" si="11"/>
        <v>715</v>
      </c>
      <c r="H41" s="308">
        <f t="shared" si="11"/>
        <v>761</v>
      </c>
      <c r="I41" s="308">
        <f t="shared" si="11"/>
        <v>758</v>
      </c>
      <c r="J41" s="308">
        <f t="shared" si="11"/>
        <v>840</v>
      </c>
      <c r="K41" s="308">
        <f t="shared" si="11"/>
        <v>897</v>
      </c>
      <c r="L41" s="308">
        <f t="shared" si="11"/>
        <v>803</v>
      </c>
      <c r="M41" s="308">
        <f t="shared" si="11"/>
        <v>742</v>
      </c>
      <c r="N41" s="308">
        <f t="shared" si="11"/>
        <v>820</v>
      </c>
      <c r="O41" s="308">
        <f t="shared" si="11"/>
        <v>799</v>
      </c>
      <c r="P41" s="309">
        <f t="shared" si="11"/>
        <v>0</v>
      </c>
      <c r="Q41" s="176">
        <f t="shared" si="10"/>
        <v>8716</v>
      </c>
      <c r="R41" s="366"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67" t="str">
        <f>C43</f>
        <v>Circuit Civil</v>
      </c>
    </row>
    <row r="44" spans="1:18" ht="20.100000000000001" customHeight="1" x14ac:dyDescent="0.2">
      <c r="B44" s="276"/>
      <c r="C44" s="382" t="s">
        <v>171</v>
      </c>
      <c r="D44" s="383"/>
      <c r="E44" s="148">
        <v>0</v>
      </c>
      <c r="F44" s="149">
        <v>0</v>
      </c>
      <c r="G44" s="149">
        <v>2</v>
      </c>
      <c r="H44" s="149">
        <v>1</v>
      </c>
      <c r="I44" s="149">
        <v>3</v>
      </c>
      <c r="J44" s="149">
        <v>2</v>
      </c>
      <c r="K44" s="149">
        <v>2</v>
      </c>
      <c r="L44" s="149">
        <v>2</v>
      </c>
      <c r="M44" s="149">
        <v>6</v>
      </c>
      <c r="N44" s="149">
        <v>3</v>
      </c>
      <c r="O44" s="149">
        <v>1</v>
      </c>
      <c r="P44" s="150"/>
      <c r="Q44" s="173">
        <f t="shared" ref="Q44:Q66" si="13">SUM(E44:P44)</f>
        <v>22</v>
      </c>
      <c r="R44" s="368"/>
    </row>
    <row r="45" spans="1:18" ht="20.100000000000001" customHeight="1" x14ac:dyDescent="0.2">
      <c r="B45" s="273"/>
      <c r="C45" s="377" t="s">
        <v>172</v>
      </c>
      <c r="D45" s="378"/>
      <c r="E45" s="151">
        <v>4</v>
      </c>
      <c r="F45" s="152">
        <v>6</v>
      </c>
      <c r="G45" s="152">
        <v>0</v>
      </c>
      <c r="H45" s="152">
        <v>0</v>
      </c>
      <c r="I45" s="152">
        <v>0</v>
      </c>
      <c r="J45" s="152">
        <v>0</v>
      </c>
      <c r="K45" s="152">
        <v>0</v>
      </c>
      <c r="L45" s="152">
        <v>2</v>
      </c>
      <c r="M45" s="152">
        <v>0</v>
      </c>
      <c r="N45" s="152">
        <v>0</v>
      </c>
      <c r="O45" s="152">
        <v>2</v>
      </c>
      <c r="P45" s="153"/>
      <c r="Q45" s="174">
        <f t="shared" si="13"/>
        <v>14</v>
      </c>
      <c r="R45" s="369"/>
    </row>
    <row r="46" spans="1:18" ht="20.100000000000001" customHeight="1" x14ac:dyDescent="0.2">
      <c r="B46" s="273"/>
      <c r="C46" s="377" t="s">
        <v>173</v>
      </c>
      <c r="D46" s="378"/>
      <c r="E46" s="154">
        <v>64</v>
      </c>
      <c r="F46" s="155">
        <v>53</v>
      </c>
      <c r="G46" s="155">
        <v>59</v>
      </c>
      <c r="H46" s="155">
        <v>60</v>
      </c>
      <c r="I46" s="155">
        <v>62</v>
      </c>
      <c r="J46" s="155">
        <v>93</v>
      </c>
      <c r="K46" s="155">
        <v>93</v>
      </c>
      <c r="L46" s="155">
        <v>75</v>
      </c>
      <c r="M46" s="155">
        <v>104</v>
      </c>
      <c r="N46" s="155">
        <v>75</v>
      </c>
      <c r="O46" s="155">
        <v>75</v>
      </c>
      <c r="P46" s="156"/>
      <c r="Q46" s="174">
        <f t="shared" si="13"/>
        <v>813</v>
      </c>
      <c r="R46" s="369"/>
    </row>
    <row r="47" spans="1:18" ht="20.100000000000001" customHeight="1" x14ac:dyDescent="0.2">
      <c r="B47" s="273"/>
      <c r="C47" s="377" t="s">
        <v>174</v>
      </c>
      <c r="D47" s="378"/>
      <c r="E47" s="151">
        <v>2</v>
      </c>
      <c r="F47" s="152">
        <v>2</v>
      </c>
      <c r="G47" s="152">
        <v>1</v>
      </c>
      <c r="H47" s="152">
        <v>1</v>
      </c>
      <c r="I47" s="152">
        <v>1</v>
      </c>
      <c r="J47" s="152">
        <v>0</v>
      </c>
      <c r="K47" s="152">
        <v>2</v>
      </c>
      <c r="L47" s="152">
        <v>0</v>
      </c>
      <c r="M47" s="152">
        <v>1</v>
      </c>
      <c r="N47" s="152">
        <v>5</v>
      </c>
      <c r="O47" s="152">
        <v>1</v>
      </c>
      <c r="P47" s="153"/>
      <c r="Q47" s="174">
        <f t="shared" si="13"/>
        <v>16</v>
      </c>
      <c r="R47" s="369"/>
    </row>
    <row r="48" spans="1:18" ht="20.100000000000001" customHeight="1" x14ac:dyDescent="0.2">
      <c r="B48" s="273"/>
      <c r="C48" s="377" t="s">
        <v>175</v>
      </c>
      <c r="D48" s="378"/>
      <c r="E48" s="154">
        <v>78</v>
      </c>
      <c r="F48" s="155">
        <v>64</v>
      </c>
      <c r="G48" s="155">
        <v>46</v>
      </c>
      <c r="H48" s="155">
        <v>53</v>
      </c>
      <c r="I48" s="155">
        <v>50</v>
      </c>
      <c r="J48" s="155">
        <v>66</v>
      </c>
      <c r="K48" s="155">
        <v>74</v>
      </c>
      <c r="L48" s="155">
        <v>57</v>
      </c>
      <c r="M48" s="155">
        <v>38</v>
      </c>
      <c r="N48" s="155">
        <v>34</v>
      </c>
      <c r="O48" s="155">
        <v>49</v>
      </c>
      <c r="P48" s="156"/>
      <c r="Q48" s="174">
        <f t="shared" si="13"/>
        <v>609</v>
      </c>
      <c r="R48" s="369"/>
    </row>
    <row r="49" spans="2:18" ht="20.100000000000001" customHeight="1" x14ac:dyDescent="0.2">
      <c r="B49" s="273"/>
      <c r="C49" s="377" t="s">
        <v>176</v>
      </c>
      <c r="D49" s="378"/>
      <c r="E49" s="151">
        <v>0</v>
      </c>
      <c r="F49" s="152">
        <v>2</v>
      </c>
      <c r="G49" s="152">
        <v>0</v>
      </c>
      <c r="H49" s="152">
        <v>0</v>
      </c>
      <c r="I49" s="152">
        <v>3</v>
      </c>
      <c r="J49" s="152">
        <v>1</v>
      </c>
      <c r="K49" s="152">
        <v>0</v>
      </c>
      <c r="L49" s="152">
        <v>1</v>
      </c>
      <c r="M49" s="152">
        <v>0</v>
      </c>
      <c r="N49" s="152">
        <v>0</v>
      </c>
      <c r="O49" s="152">
        <v>0</v>
      </c>
      <c r="P49" s="153"/>
      <c r="Q49" s="174">
        <f t="shared" si="13"/>
        <v>7</v>
      </c>
      <c r="R49" s="369"/>
    </row>
    <row r="50" spans="2:18" ht="20.100000000000001" customHeight="1" x14ac:dyDescent="0.2">
      <c r="B50" s="273"/>
      <c r="C50" s="377" t="s">
        <v>177</v>
      </c>
      <c r="D50" s="378"/>
      <c r="E50" s="154">
        <v>25</v>
      </c>
      <c r="F50" s="155">
        <v>30</v>
      </c>
      <c r="G50" s="155">
        <v>31</v>
      </c>
      <c r="H50" s="155">
        <v>29</v>
      </c>
      <c r="I50" s="155">
        <v>19</v>
      </c>
      <c r="J50" s="155">
        <v>19</v>
      </c>
      <c r="K50" s="155">
        <v>26</v>
      </c>
      <c r="L50" s="155">
        <v>25</v>
      </c>
      <c r="M50" s="155">
        <v>36</v>
      </c>
      <c r="N50" s="155">
        <v>23</v>
      </c>
      <c r="O50" s="155">
        <v>31</v>
      </c>
      <c r="P50" s="156"/>
      <c r="Q50" s="174">
        <f t="shared" si="13"/>
        <v>294</v>
      </c>
      <c r="R50" s="369"/>
    </row>
    <row r="51" spans="2:18" ht="20.100000000000001" customHeight="1" x14ac:dyDescent="0.2">
      <c r="B51" s="273"/>
      <c r="C51" s="377" t="s">
        <v>178</v>
      </c>
      <c r="D51" s="378"/>
      <c r="E51" s="151">
        <v>0</v>
      </c>
      <c r="F51" s="152">
        <v>1</v>
      </c>
      <c r="G51" s="152">
        <v>3</v>
      </c>
      <c r="H51" s="152">
        <v>1</v>
      </c>
      <c r="I51" s="152">
        <v>1</v>
      </c>
      <c r="J51" s="152">
        <v>2</v>
      </c>
      <c r="K51" s="152">
        <v>1</v>
      </c>
      <c r="L51" s="152">
        <v>0</v>
      </c>
      <c r="M51" s="152">
        <v>2</v>
      </c>
      <c r="N51" s="152">
        <v>1</v>
      </c>
      <c r="O51" s="152">
        <v>1</v>
      </c>
      <c r="P51" s="153"/>
      <c r="Q51" s="174">
        <f t="shared" si="13"/>
        <v>13</v>
      </c>
      <c r="R51" s="369"/>
    </row>
    <row r="52" spans="2:18" ht="20.100000000000001" customHeight="1" x14ac:dyDescent="0.2">
      <c r="B52" s="273"/>
      <c r="C52" s="377" t="s">
        <v>179</v>
      </c>
      <c r="D52" s="378"/>
      <c r="E52" s="154">
        <v>14</v>
      </c>
      <c r="F52" s="155">
        <v>19</v>
      </c>
      <c r="G52" s="155">
        <v>18</v>
      </c>
      <c r="H52" s="155">
        <v>31</v>
      </c>
      <c r="I52" s="155">
        <v>27</v>
      </c>
      <c r="J52" s="155">
        <v>54</v>
      </c>
      <c r="K52" s="155">
        <v>32</v>
      </c>
      <c r="L52" s="155">
        <v>44</v>
      </c>
      <c r="M52" s="155">
        <v>39</v>
      </c>
      <c r="N52" s="155">
        <v>32</v>
      </c>
      <c r="O52" s="155">
        <v>40</v>
      </c>
      <c r="P52" s="156"/>
      <c r="Q52" s="174">
        <f t="shared" si="13"/>
        <v>350</v>
      </c>
      <c r="R52" s="369"/>
    </row>
    <row r="53" spans="2:18" ht="20.100000000000001" customHeight="1" x14ac:dyDescent="0.2">
      <c r="B53" s="273"/>
      <c r="C53" s="377" t="s">
        <v>180</v>
      </c>
      <c r="D53" s="378"/>
      <c r="E53" s="151">
        <v>8</v>
      </c>
      <c r="F53" s="152">
        <v>11</v>
      </c>
      <c r="G53" s="152">
        <v>15</v>
      </c>
      <c r="H53" s="152">
        <v>11</v>
      </c>
      <c r="I53" s="152">
        <v>12</v>
      </c>
      <c r="J53" s="152">
        <v>32</v>
      </c>
      <c r="K53" s="152">
        <v>17</v>
      </c>
      <c r="L53" s="152">
        <v>17</v>
      </c>
      <c r="M53" s="152">
        <v>25</v>
      </c>
      <c r="N53" s="152">
        <v>24</v>
      </c>
      <c r="O53" s="152">
        <v>28</v>
      </c>
      <c r="P53" s="153"/>
      <c r="Q53" s="174">
        <f t="shared" si="13"/>
        <v>200</v>
      </c>
      <c r="R53" s="369"/>
    </row>
    <row r="54" spans="2:18" ht="20.100000000000001" customHeight="1" x14ac:dyDescent="0.2">
      <c r="B54" s="273"/>
      <c r="C54" s="377" t="s">
        <v>181</v>
      </c>
      <c r="D54" s="378"/>
      <c r="E54" s="154">
        <v>25</v>
      </c>
      <c r="F54" s="155">
        <v>24</v>
      </c>
      <c r="G54" s="155">
        <v>23</v>
      </c>
      <c r="H54" s="155">
        <v>16</v>
      </c>
      <c r="I54" s="155">
        <v>22</v>
      </c>
      <c r="J54" s="155">
        <v>20</v>
      </c>
      <c r="K54" s="155">
        <v>18</v>
      </c>
      <c r="L54" s="155">
        <v>19</v>
      </c>
      <c r="M54" s="155">
        <v>19</v>
      </c>
      <c r="N54" s="155">
        <v>18</v>
      </c>
      <c r="O54" s="155">
        <v>29</v>
      </c>
      <c r="P54" s="156"/>
      <c r="Q54" s="177">
        <f t="shared" si="13"/>
        <v>233</v>
      </c>
      <c r="R54" s="369"/>
    </row>
    <row r="55" spans="2:18" ht="20.100000000000001" customHeight="1" x14ac:dyDescent="0.2">
      <c r="B55" s="273"/>
      <c r="C55" s="377" t="s">
        <v>182</v>
      </c>
      <c r="D55" s="378"/>
      <c r="E55" s="151">
        <v>42</v>
      </c>
      <c r="F55" s="152">
        <v>40</v>
      </c>
      <c r="G55" s="152">
        <v>67</v>
      </c>
      <c r="H55" s="152">
        <v>94</v>
      </c>
      <c r="I55" s="152">
        <v>78</v>
      </c>
      <c r="J55" s="152">
        <v>97</v>
      </c>
      <c r="K55" s="152">
        <v>70</v>
      </c>
      <c r="L55" s="152">
        <v>65</v>
      </c>
      <c r="M55" s="152">
        <v>105</v>
      </c>
      <c r="N55" s="152">
        <v>95</v>
      </c>
      <c r="O55" s="152">
        <v>102</v>
      </c>
      <c r="P55" s="153"/>
      <c r="Q55" s="177">
        <f t="shared" si="13"/>
        <v>855</v>
      </c>
      <c r="R55" s="369"/>
    </row>
    <row r="56" spans="2:18" ht="20.100000000000001" customHeight="1" x14ac:dyDescent="0.2">
      <c r="B56" s="284">
        <v>3</v>
      </c>
      <c r="C56" s="377" t="s">
        <v>415</v>
      </c>
      <c r="D56" s="378"/>
      <c r="E56" s="154">
        <v>0</v>
      </c>
      <c r="F56" s="155">
        <v>0</v>
      </c>
      <c r="G56" s="155">
        <v>0</v>
      </c>
      <c r="H56" s="155">
        <v>0</v>
      </c>
      <c r="I56" s="155">
        <v>0</v>
      </c>
      <c r="J56" s="155">
        <v>0</v>
      </c>
      <c r="K56" s="155">
        <v>0</v>
      </c>
      <c r="L56" s="155">
        <v>0</v>
      </c>
      <c r="M56" s="155">
        <v>0</v>
      </c>
      <c r="N56" s="155">
        <v>0</v>
      </c>
      <c r="O56" s="155">
        <v>0</v>
      </c>
      <c r="P56" s="156"/>
      <c r="Q56" s="177">
        <f t="shared" si="13"/>
        <v>0</v>
      </c>
      <c r="R56" s="369"/>
    </row>
    <row r="57" spans="2:18" ht="20.100000000000001" customHeight="1" x14ac:dyDescent="0.2">
      <c r="B57" s="284">
        <v>3</v>
      </c>
      <c r="C57" s="377" t="s">
        <v>416</v>
      </c>
      <c r="D57" s="378"/>
      <c r="E57" s="151">
        <v>1</v>
      </c>
      <c r="F57" s="152">
        <v>0</v>
      </c>
      <c r="G57" s="152">
        <v>0</v>
      </c>
      <c r="H57" s="152">
        <v>1</v>
      </c>
      <c r="I57" s="152">
        <v>0</v>
      </c>
      <c r="J57" s="152">
        <v>1</v>
      </c>
      <c r="K57" s="152">
        <v>1</v>
      </c>
      <c r="L57" s="152">
        <v>1</v>
      </c>
      <c r="M57" s="152">
        <v>0</v>
      </c>
      <c r="N57" s="152">
        <v>0</v>
      </c>
      <c r="O57" s="152">
        <v>0</v>
      </c>
      <c r="P57" s="153"/>
      <c r="Q57" s="177">
        <f t="shared" si="13"/>
        <v>5</v>
      </c>
      <c r="R57" s="369"/>
    </row>
    <row r="58" spans="2:18" ht="20.100000000000001" customHeight="1" x14ac:dyDescent="0.2">
      <c r="B58" s="273"/>
      <c r="C58" s="377" t="s">
        <v>183</v>
      </c>
      <c r="D58" s="378"/>
      <c r="E58" s="154">
        <v>0</v>
      </c>
      <c r="F58" s="155">
        <v>0</v>
      </c>
      <c r="G58" s="155">
        <v>0</v>
      </c>
      <c r="H58" s="155">
        <v>0</v>
      </c>
      <c r="I58" s="155">
        <v>0</v>
      </c>
      <c r="J58" s="155">
        <v>0</v>
      </c>
      <c r="K58" s="155">
        <v>0</v>
      </c>
      <c r="L58" s="155">
        <v>0</v>
      </c>
      <c r="M58" s="155">
        <v>0</v>
      </c>
      <c r="N58" s="155">
        <v>0</v>
      </c>
      <c r="O58" s="155">
        <v>0</v>
      </c>
      <c r="P58" s="156"/>
      <c r="Q58" s="177">
        <f t="shared" si="13"/>
        <v>0</v>
      </c>
      <c r="R58" s="369"/>
    </row>
    <row r="59" spans="2:18" ht="20.100000000000001" customHeight="1" x14ac:dyDescent="0.2">
      <c r="B59" s="273"/>
      <c r="C59" s="377" t="s">
        <v>184</v>
      </c>
      <c r="D59" s="378"/>
      <c r="E59" s="151">
        <v>6</v>
      </c>
      <c r="F59" s="152">
        <v>6</v>
      </c>
      <c r="G59" s="152">
        <v>3</v>
      </c>
      <c r="H59" s="152">
        <v>8</v>
      </c>
      <c r="I59" s="152">
        <v>6</v>
      </c>
      <c r="J59" s="152">
        <v>10</v>
      </c>
      <c r="K59" s="152">
        <v>4</v>
      </c>
      <c r="L59" s="152">
        <v>11</v>
      </c>
      <c r="M59" s="152">
        <v>12</v>
      </c>
      <c r="N59" s="152">
        <v>5</v>
      </c>
      <c r="O59" s="152">
        <v>8</v>
      </c>
      <c r="P59" s="153"/>
      <c r="Q59" s="177">
        <f t="shared" si="13"/>
        <v>79</v>
      </c>
      <c r="R59" s="369"/>
    </row>
    <row r="60" spans="2:18" ht="20.100000000000001" customHeight="1" x14ac:dyDescent="0.2">
      <c r="B60" s="273"/>
      <c r="C60" s="377" t="s">
        <v>185</v>
      </c>
      <c r="D60" s="378"/>
      <c r="E60" s="154">
        <v>0</v>
      </c>
      <c r="F60" s="155">
        <v>3</v>
      </c>
      <c r="G60" s="155">
        <v>2</v>
      </c>
      <c r="H60" s="155">
        <v>0</v>
      </c>
      <c r="I60" s="155">
        <v>0</v>
      </c>
      <c r="J60" s="155">
        <v>1</v>
      </c>
      <c r="K60" s="155">
        <v>1</v>
      </c>
      <c r="L60" s="155">
        <v>0</v>
      </c>
      <c r="M60" s="155">
        <v>2</v>
      </c>
      <c r="N60" s="155">
        <v>5</v>
      </c>
      <c r="O60" s="155">
        <v>0</v>
      </c>
      <c r="P60" s="156"/>
      <c r="Q60" s="177">
        <f t="shared" si="13"/>
        <v>14</v>
      </c>
      <c r="R60" s="369"/>
    </row>
    <row r="61" spans="2:18" ht="20.100000000000001" customHeight="1" x14ac:dyDescent="0.2">
      <c r="B61" s="273"/>
      <c r="C61" s="377" t="s">
        <v>186</v>
      </c>
      <c r="D61" s="378"/>
      <c r="E61" s="151">
        <v>0</v>
      </c>
      <c r="F61" s="152">
        <v>0</v>
      </c>
      <c r="G61" s="152">
        <v>0</v>
      </c>
      <c r="H61" s="152">
        <v>0</v>
      </c>
      <c r="I61" s="152">
        <v>0</v>
      </c>
      <c r="J61" s="152">
        <v>0</v>
      </c>
      <c r="K61" s="152">
        <v>0</v>
      </c>
      <c r="L61" s="152">
        <v>0</v>
      </c>
      <c r="M61" s="152">
        <v>0</v>
      </c>
      <c r="N61" s="152">
        <v>0</v>
      </c>
      <c r="O61" s="152">
        <v>0</v>
      </c>
      <c r="P61" s="153"/>
      <c r="Q61" s="177">
        <f t="shared" si="13"/>
        <v>0</v>
      </c>
      <c r="R61" s="369"/>
    </row>
    <row r="62" spans="2:18" ht="20.100000000000001" customHeight="1" x14ac:dyDescent="0.2">
      <c r="B62" s="273"/>
      <c r="C62" s="377" t="s">
        <v>187</v>
      </c>
      <c r="D62" s="378"/>
      <c r="E62" s="154">
        <v>0</v>
      </c>
      <c r="F62" s="155">
        <v>0</v>
      </c>
      <c r="G62" s="155">
        <v>0</v>
      </c>
      <c r="H62" s="155">
        <v>0</v>
      </c>
      <c r="I62" s="155">
        <v>0</v>
      </c>
      <c r="J62" s="155">
        <v>0</v>
      </c>
      <c r="K62" s="155">
        <v>0</v>
      </c>
      <c r="L62" s="155">
        <v>0</v>
      </c>
      <c r="M62" s="155">
        <v>0</v>
      </c>
      <c r="N62" s="155">
        <v>0</v>
      </c>
      <c r="O62" s="155">
        <v>0</v>
      </c>
      <c r="P62" s="156"/>
      <c r="Q62" s="178">
        <f t="shared" si="13"/>
        <v>0</v>
      </c>
      <c r="R62" s="369"/>
    </row>
    <row r="63" spans="2:18" ht="20.100000000000001" customHeight="1" x14ac:dyDescent="0.2">
      <c r="B63" s="273"/>
      <c r="C63" s="377" t="s">
        <v>188</v>
      </c>
      <c r="D63" s="378"/>
      <c r="E63" s="151">
        <v>0</v>
      </c>
      <c r="F63" s="152">
        <v>2</v>
      </c>
      <c r="G63" s="152">
        <v>3</v>
      </c>
      <c r="H63" s="152">
        <v>0</v>
      </c>
      <c r="I63" s="152">
        <v>4</v>
      </c>
      <c r="J63" s="152">
        <v>2</v>
      </c>
      <c r="K63" s="152">
        <v>1</v>
      </c>
      <c r="L63" s="152">
        <v>0</v>
      </c>
      <c r="M63" s="152">
        <v>1</v>
      </c>
      <c r="N63" s="152">
        <v>0</v>
      </c>
      <c r="O63" s="152">
        <v>2</v>
      </c>
      <c r="P63" s="153"/>
      <c r="Q63" s="178">
        <f t="shared" si="13"/>
        <v>15</v>
      </c>
      <c r="R63" s="369"/>
    </row>
    <row r="64" spans="2:18" ht="20.100000000000001" customHeight="1" x14ac:dyDescent="0.2">
      <c r="B64" s="273"/>
      <c r="C64" s="377" t="s">
        <v>189</v>
      </c>
      <c r="D64" s="378"/>
      <c r="E64" s="154">
        <v>3</v>
      </c>
      <c r="F64" s="155">
        <v>1</v>
      </c>
      <c r="G64" s="155">
        <v>0</v>
      </c>
      <c r="H64" s="155">
        <v>1</v>
      </c>
      <c r="I64" s="155">
        <v>2</v>
      </c>
      <c r="J64" s="155">
        <v>4</v>
      </c>
      <c r="K64" s="155">
        <v>3</v>
      </c>
      <c r="L64" s="155">
        <v>1</v>
      </c>
      <c r="M64" s="155">
        <v>1</v>
      </c>
      <c r="N64" s="155">
        <v>2</v>
      </c>
      <c r="O64" s="155">
        <v>0</v>
      </c>
      <c r="P64" s="156"/>
      <c r="Q64" s="179">
        <f t="shared" si="13"/>
        <v>18</v>
      </c>
      <c r="R64" s="369"/>
    </row>
    <row r="65" spans="1:18" ht="20.100000000000001" customHeight="1" thickBot="1" x14ac:dyDescent="0.25">
      <c r="B65" s="286">
        <v>2</v>
      </c>
      <c r="C65" s="384" t="s">
        <v>158</v>
      </c>
      <c r="D65" s="385"/>
      <c r="E65" s="327">
        <v>0</v>
      </c>
      <c r="F65" s="328">
        <v>0</v>
      </c>
      <c r="G65" s="328">
        <v>0</v>
      </c>
      <c r="H65" s="328">
        <v>0</v>
      </c>
      <c r="I65" s="328">
        <v>0</v>
      </c>
      <c r="J65" s="328">
        <v>0</v>
      </c>
      <c r="K65" s="328">
        <v>0</v>
      </c>
      <c r="L65" s="328">
        <v>0</v>
      </c>
      <c r="M65" s="328">
        <v>0</v>
      </c>
      <c r="N65" s="328">
        <v>0</v>
      </c>
      <c r="O65" s="328">
        <v>0</v>
      </c>
      <c r="P65" s="343"/>
      <c r="Q65" s="180">
        <f t="shared" si="13"/>
        <v>0</v>
      </c>
      <c r="R65" s="370"/>
    </row>
    <row r="66" spans="1:18" s="17" customFormat="1" ht="20.100000000000001" customHeight="1" thickTop="1" thickBot="1" x14ac:dyDescent="0.25">
      <c r="B66" s="275"/>
      <c r="C66" s="386" t="s">
        <v>419</v>
      </c>
      <c r="D66" s="387"/>
      <c r="E66" s="256">
        <f>SUM(E44:E65)</f>
        <v>272</v>
      </c>
      <c r="F66" s="257">
        <f t="shared" ref="F66:P66" si="14">SUM(F44:F65)</f>
        <v>264</v>
      </c>
      <c r="G66" s="257">
        <f t="shared" si="14"/>
        <v>273</v>
      </c>
      <c r="H66" s="257">
        <f t="shared" si="14"/>
        <v>307</v>
      </c>
      <c r="I66" s="257">
        <f t="shared" si="14"/>
        <v>290</v>
      </c>
      <c r="J66" s="257">
        <f t="shared" si="14"/>
        <v>404</v>
      </c>
      <c r="K66" s="257">
        <f t="shared" si="14"/>
        <v>345</v>
      </c>
      <c r="L66" s="257">
        <f t="shared" si="14"/>
        <v>320</v>
      </c>
      <c r="M66" s="257">
        <f t="shared" si="14"/>
        <v>391</v>
      </c>
      <c r="N66" s="257">
        <f t="shared" si="14"/>
        <v>322</v>
      </c>
      <c r="O66" s="257">
        <f t="shared" si="14"/>
        <v>369</v>
      </c>
      <c r="P66" s="258">
        <f t="shared" si="14"/>
        <v>0</v>
      </c>
      <c r="Q66" s="181">
        <f t="shared" si="13"/>
        <v>3557</v>
      </c>
      <c r="R66" s="366"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67" t="str">
        <f>C68</f>
        <v>County Civil</v>
      </c>
    </row>
    <row r="69" spans="1:18" ht="20.100000000000001" customHeight="1" x14ac:dyDescent="0.2">
      <c r="B69" s="276"/>
      <c r="C69" s="382" t="s">
        <v>190</v>
      </c>
      <c r="D69" s="383"/>
      <c r="E69" s="182">
        <v>425</v>
      </c>
      <c r="F69" s="183">
        <v>434</v>
      </c>
      <c r="G69" s="248">
        <v>447</v>
      </c>
      <c r="H69" s="183">
        <v>494</v>
      </c>
      <c r="I69" s="183">
        <v>385</v>
      </c>
      <c r="J69" s="183">
        <v>360</v>
      </c>
      <c r="K69" s="183">
        <v>332</v>
      </c>
      <c r="L69" s="183">
        <v>524</v>
      </c>
      <c r="M69" s="183">
        <v>682</v>
      </c>
      <c r="N69" s="183">
        <v>328</v>
      </c>
      <c r="O69" s="183">
        <v>283</v>
      </c>
      <c r="P69" s="184"/>
      <c r="Q69" s="173">
        <f>SUM(E69:P69)</f>
        <v>4694</v>
      </c>
      <c r="R69" s="368"/>
    </row>
    <row r="70" spans="1:18" ht="20.100000000000001" customHeight="1" x14ac:dyDescent="0.2">
      <c r="B70" s="273"/>
      <c r="C70" s="377" t="s">
        <v>406</v>
      </c>
      <c r="D70" s="378"/>
      <c r="E70" s="185">
        <v>90</v>
      </c>
      <c r="F70" s="186">
        <v>108</v>
      </c>
      <c r="G70" s="186">
        <v>93</v>
      </c>
      <c r="H70" s="186">
        <v>90</v>
      </c>
      <c r="I70" s="186">
        <v>46</v>
      </c>
      <c r="J70" s="186">
        <v>96</v>
      </c>
      <c r="K70" s="186">
        <v>49</v>
      </c>
      <c r="L70" s="186">
        <v>104</v>
      </c>
      <c r="M70" s="186">
        <v>117</v>
      </c>
      <c r="N70" s="186">
        <v>80</v>
      </c>
      <c r="O70" s="186">
        <v>90</v>
      </c>
      <c r="P70" s="187"/>
      <c r="Q70" s="174">
        <f t="shared" ref="Q70:Q80" si="16">SUM(E70:P70)</f>
        <v>963</v>
      </c>
      <c r="R70" s="369"/>
    </row>
    <row r="71" spans="1:18" ht="20.100000000000001" hidden="1" customHeight="1" x14ac:dyDescent="0.2">
      <c r="B71" s="273"/>
      <c r="C71" s="377" t="s">
        <v>191</v>
      </c>
      <c r="D71" s="378"/>
      <c r="E71" s="234"/>
      <c r="F71" s="234"/>
      <c r="G71" s="234"/>
      <c r="H71" s="234"/>
      <c r="I71" s="234"/>
      <c r="J71" s="234"/>
      <c r="K71" s="234"/>
      <c r="L71" s="234"/>
      <c r="M71" s="234"/>
      <c r="N71" s="234"/>
      <c r="O71" s="234"/>
      <c r="P71" s="249"/>
      <c r="Q71" s="174"/>
      <c r="R71" s="369"/>
    </row>
    <row r="72" spans="1:18" ht="20.100000000000001" customHeight="1" x14ac:dyDescent="0.2">
      <c r="B72" s="273"/>
      <c r="C72" s="377" t="s">
        <v>405</v>
      </c>
      <c r="D72" s="378"/>
      <c r="E72" s="189">
        <v>92</v>
      </c>
      <c r="F72" s="189">
        <v>92</v>
      </c>
      <c r="G72" s="189">
        <v>113</v>
      </c>
      <c r="H72" s="189">
        <v>102</v>
      </c>
      <c r="I72" s="189">
        <v>72</v>
      </c>
      <c r="J72" s="189">
        <v>97</v>
      </c>
      <c r="K72" s="189">
        <v>72</v>
      </c>
      <c r="L72" s="189">
        <v>90</v>
      </c>
      <c r="M72" s="189">
        <v>114</v>
      </c>
      <c r="N72" s="189">
        <v>94</v>
      </c>
      <c r="O72" s="189">
        <v>88</v>
      </c>
      <c r="P72" s="190"/>
      <c r="Q72" s="174">
        <f t="shared" si="16"/>
        <v>1026</v>
      </c>
      <c r="R72" s="369"/>
    </row>
    <row r="73" spans="1:18" ht="20.100000000000001" customHeight="1" x14ac:dyDescent="0.2">
      <c r="B73" s="273"/>
      <c r="C73" s="377" t="s">
        <v>395</v>
      </c>
      <c r="D73" s="378"/>
      <c r="E73" s="185">
        <v>58</v>
      </c>
      <c r="F73" s="186">
        <v>57</v>
      </c>
      <c r="G73" s="186">
        <v>60</v>
      </c>
      <c r="H73" s="186">
        <v>46</v>
      </c>
      <c r="I73" s="186">
        <v>55</v>
      </c>
      <c r="J73" s="186">
        <v>55</v>
      </c>
      <c r="K73" s="186">
        <v>43</v>
      </c>
      <c r="L73" s="186">
        <v>59</v>
      </c>
      <c r="M73" s="186">
        <v>56</v>
      </c>
      <c r="N73" s="186">
        <v>55</v>
      </c>
      <c r="O73" s="186">
        <v>66</v>
      </c>
      <c r="P73" s="187"/>
      <c r="Q73" s="174">
        <f t="shared" si="16"/>
        <v>610</v>
      </c>
      <c r="R73" s="369"/>
    </row>
    <row r="74" spans="1:18" ht="20.100000000000001" customHeight="1" x14ac:dyDescent="0.2">
      <c r="B74" s="273"/>
      <c r="C74" s="377" t="s">
        <v>192</v>
      </c>
      <c r="D74" s="378"/>
      <c r="E74" s="188">
        <v>2</v>
      </c>
      <c r="F74" s="189">
        <v>2</v>
      </c>
      <c r="G74" s="189">
        <v>2</v>
      </c>
      <c r="H74" s="189">
        <v>8</v>
      </c>
      <c r="I74" s="189">
        <v>2</v>
      </c>
      <c r="J74" s="189">
        <v>2</v>
      </c>
      <c r="K74" s="189">
        <v>5</v>
      </c>
      <c r="L74" s="189">
        <v>5</v>
      </c>
      <c r="M74" s="189">
        <v>2</v>
      </c>
      <c r="N74" s="189">
        <v>0</v>
      </c>
      <c r="O74" s="189">
        <v>6</v>
      </c>
      <c r="P74" s="190"/>
      <c r="Q74" s="174">
        <f t="shared" si="16"/>
        <v>36</v>
      </c>
      <c r="R74" s="369"/>
    </row>
    <row r="75" spans="1:18" ht="20.100000000000001" customHeight="1" x14ac:dyDescent="0.2">
      <c r="B75" s="273"/>
      <c r="C75" s="377" t="s">
        <v>193</v>
      </c>
      <c r="D75" s="378"/>
      <c r="E75" s="185">
        <v>214</v>
      </c>
      <c r="F75" s="186">
        <v>162</v>
      </c>
      <c r="G75" s="186">
        <v>165</v>
      </c>
      <c r="H75" s="186">
        <v>186</v>
      </c>
      <c r="I75" s="186">
        <v>212</v>
      </c>
      <c r="J75" s="186">
        <v>195</v>
      </c>
      <c r="K75" s="186">
        <v>226</v>
      </c>
      <c r="L75" s="186">
        <v>242</v>
      </c>
      <c r="M75" s="186">
        <v>315</v>
      </c>
      <c r="N75" s="186">
        <v>255</v>
      </c>
      <c r="O75" s="186">
        <v>291</v>
      </c>
      <c r="P75" s="187"/>
      <c r="Q75" s="174">
        <f t="shared" si="16"/>
        <v>2463</v>
      </c>
      <c r="R75" s="369"/>
    </row>
    <row r="76" spans="1:18" ht="20.100000000000001" customHeight="1" x14ac:dyDescent="0.2">
      <c r="B76" s="273"/>
      <c r="C76" s="377" t="s">
        <v>194</v>
      </c>
      <c r="D76" s="378"/>
      <c r="E76" s="188">
        <v>5</v>
      </c>
      <c r="F76" s="189">
        <v>4</v>
      </c>
      <c r="G76" s="189">
        <v>5</v>
      </c>
      <c r="H76" s="189">
        <v>1</v>
      </c>
      <c r="I76" s="189">
        <v>1</v>
      </c>
      <c r="J76" s="189">
        <v>0</v>
      </c>
      <c r="K76" s="189">
        <v>4</v>
      </c>
      <c r="L76" s="189">
        <v>3</v>
      </c>
      <c r="M76" s="189">
        <v>1</v>
      </c>
      <c r="N76" s="189">
        <v>20</v>
      </c>
      <c r="O76" s="189">
        <v>3</v>
      </c>
      <c r="P76" s="190"/>
      <c r="Q76" s="174">
        <f t="shared" si="16"/>
        <v>47</v>
      </c>
      <c r="R76" s="369"/>
    </row>
    <row r="77" spans="1:18" ht="20.100000000000001" customHeight="1" x14ac:dyDescent="0.2">
      <c r="B77" s="273"/>
      <c r="C77" s="377" t="s">
        <v>195</v>
      </c>
      <c r="D77" s="378"/>
      <c r="E77" s="185">
        <v>1</v>
      </c>
      <c r="F77" s="186">
        <v>1</v>
      </c>
      <c r="G77" s="186">
        <v>0</v>
      </c>
      <c r="H77" s="186">
        <v>1</v>
      </c>
      <c r="I77" s="186">
        <v>2</v>
      </c>
      <c r="J77" s="186">
        <v>0</v>
      </c>
      <c r="K77" s="186">
        <v>2</v>
      </c>
      <c r="L77" s="186">
        <v>1</v>
      </c>
      <c r="M77" s="186">
        <v>1</v>
      </c>
      <c r="N77" s="186">
        <v>0</v>
      </c>
      <c r="O77" s="186">
        <v>0</v>
      </c>
      <c r="P77" s="187"/>
      <c r="Q77" s="175">
        <f t="shared" si="16"/>
        <v>9</v>
      </c>
      <c r="R77" s="369"/>
    </row>
    <row r="78" spans="1:18" ht="20.100000000000001" customHeight="1" x14ac:dyDescent="0.2">
      <c r="B78" s="273"/>
      <c r="C78" s="377" t="s">
        <v>189</v>
      </c>
      <c r="D78" s="378"/>
      <c r="E78" s="188">
        <v>2</v>
      </c>
      <c r="F78" s="189">
        <v>0</v>
      </c>
      <c r="G78" s="189">
        <v>0</v>
      </c>
      <c r="H78" s="189">
        <v>0</v>
      </c>
      <c r="I78" s="189">
        <v>0</v>
      </c>
      <c r="J78" s="189">
        <v>1</v>
      </c>
      <c r="K78" s="189">
        <v>2</v>
      </c>
      <c r="L78" s="189">
        <v>7</v>
      </c>
      <c r="M78" s="189">
        <v>1</v>
      </c>
      <c r="N78" s="189">
        <v>0</v>
      </c>
      <c r="O78" s="189">
        <v>2</v>
      </c>
      <c r="P78" s="190"/>
      <c r="Q78" s="191">
        <f t="shared" si="16"/>
        <v>15</v>
      </c>
      <c r="R78" s="369"/>
    </row>
    <row r="79" spans="1:18" ht="20.100000000000001" customHeight="1" x14ac:dyDescent="0.2">
      <c r="B79" s="273"/>
      <c r="C79" s="377" t="s">
        <v>196</v>
      </c>
      <c r="D79" s="378"/>
      <c r="E79" s="185">
        <v>0</v>
      </c>
      <c r="F79" s="186">
        <v>0</v>
      </c>
      <c r="G79" s="186">
        <v>0</v>
      </c>
      <c r="H79" s="186">
        <v>0</v>
      </c>
      <c r="I79" s="186">
        <v>0</v>
      </c>
      <c r="J79" s="186">
        <v>0</v>
      </c>
      <c r="K79" s="186">
        <v>0</v>
      </c>
      <c r="L79" s="186">
        <v>0</v>
      </c>
      <c r="M79" s="186">
        <v>0</v>
      </c>
      <c r="N79" s="186">
        <v>0</v>
      </c>
      <c r="O79" s="186">
        <v>0</v>
      </c>
      <c r="P79" s="187"/>
      <c r="Q79" s="192">
        <f t="shared" si="16"/>
        <v>0</v>
      </c>
      <c r="R79" s="369"/>
    </row>
    <row r="80" spans="1:18" ht="20.100000000000001" customHeight="1" thickBot="1" x14ac:dyDescent="0.25">
      <c r="B80" s="286">
        <v>2</v>
      </c>
      <c r="C80" s="384" t="s">
        <v>158</v>
      </c>
      <c r="D80" s="385"/>
      <c r="E80" s="336">
        <v>0</v>
      </c>
      <c r="F80" s="337">
        <v>0</v>
      </c>
      <c r="G80" s="337">
        <v>0</v>
      </c>
      <c r="H80" s="337">
        <v>0</v>
      </c>
      <c r="I80" s="337">
        <v>0</v>
      </c>
      <c r="J80" s="337">
        <v>0</v>
      </c>
      <c r="K80" s="337">
        <v>0</v>
      </c>
      <c r="L80" s="337">
        <v>0</v>
      </c>
      <c r="M80" s="337">
        <v>0</v>
      </c>
      <c r="N80" s="337">
        <v>0</v>
      </c>
      <c r="O80" s="337">
        <v>0</v>
      </c>
      <c r="P80" s="341"/>
      <c r="Q80" s="193">
        <f t="shared" si="16"/>
        <v>0</v>
      </c>
      <c r="R80" s="370"/>
    </row>
    <row r="81" spans="1:18" s="17" customFormat="1" ht="20.100000000000001" customHeight="1" thickTop="1" thickBot="1" x14ac:dyDescent="0.25">
      <c r="B81" s="275"/>
      <c r="C81" s="386" t="s">
        <v>420</v>
      </c>
      <c r="D81" s="387"/>
      <c r="E81" s="307">
        <f>SUM(E69:E80)</f>
        <v>889</v>
      </c>
      <c r="F81" s="308">
        <f t="shared" ref="F81:P81" si="17">SUM(F69:F80)</f>
        <v>860</v>
      </c>
      <c r="G81" s="308">
        <f t="shared" si="17"/>
        <v>885</v>
      </c>
      <c r="H81" s="308">
        <f t="shared" si="17"/>
        <v>928</v>
      </c>
      <c r="I81" s="308">
        <f t="shared" si="17"/>
        <v>775</v>
      </c>
      <c r="J81" s="308">
        <f t="shared" si="17"/>
        <v>806</v>
      </c>
      <c r="K81" s="308">
        <f t="shared" si="17"/>
        <v>735</v>
      </c>
      <c r="L81" s="308">
        <f t="shared" si="17"/>
        <v>1035</v>
      </c>
      <c r="M81" s="308">
        <f t="shared" si="17"/>
        <v>1289</v>
      </c>
      <c r="N81" s="308">
        <f t="shared" si="17"/>
        <v>832</v>
      </c>
      <c r="O81" s="308">
        <f t="shared" si="17"/>
        <v>829</v>
      </c>
      <c r="P81" s="309">
        <f t="shared" si="17"/>
        <v>0</v>
      </c>
      <c r="Q81" s="195">
        <f t="shared" ref="Q81" si="18">SUM(E81:P81)</f>
        <v>9863</v>
      </c>
      <c r="R81" s="366" t="str">
        <f>IF($Q80&gt;0,"Please Provide Comment"," ")</f>
        <v xml:space="preserve"> </v>
      </c>
    </row>
    <row r="82" spans="1:18" s="11" customFormat="1" ht="20.100000000000001" customHeight="1" thickBot="1" x14ac:dyDescent="0.25">
      <c r="A82" s="10"/>
      <c r="C82" s="12"/>
      <c r="D82" s="13"/>
      <c r="E82" s="14"/>
      <c r="F82" s="14"/>
      <c r="G82" s="14"/>
      <c r="H82" s="14"/>
      <c r="I82" s="14"/>
      <c r="J82" s="14"/>
      <c r="K82" s="14"/>
      <c r="L82" s="14"/>
      <c r="M82" s="14"/>
      <c r="N82" s="14"/>
      <c r="O82" s="14"/>
      <c r="P82" s="14"/>
      <c r="Q82" s="24"/>
    </row>
    <row r="83" spans="1:18" ht="20.100000000000001" customHeight="1" thickBot="1" x14ac:dyDescent="0.25">
      <c r="B83" s="22" t="s">
        <v>91</v>
      </c>
      <c r="C83" s="22" t="s">
        <v>136</v>
      </c>
      <c r="E83" s="29">
        <f>E$10</f>
        <v>44470</v>
      </c>
      <c r="F83" s="30">
        <f t="shared" ref="F83:P83" si="19">EDATE(E83,1)</f>
        <v>44501</v>
      </c>
      <c r="G83" s="30">
        <f t="shared" si="19"/>
        <v>44531</v>
      </c>
      <c r="H83" s="30">
        <f t="shared" si="19"/>
        <v>44562</v>
      </c>
      <c r="I83" s="30">
        <f t="shared" si="19"/>
        <v>44593</v>
      </c>
      <c r="J83" s="30">
        <f t="shared" si="19"/>
        <v>44621</v>
      </c>
      <c r="K83" s="30">
        <f t="shared" si="19"/>
        <v>44652</v>
      </c>
      <c r="L83" s="30">
        <f t="shared" si="19"/>
        <v>44682</v>
      </c>
      <c r="M83" s="30">
        <f t="shared" si="19"/>
        <v>44713</v>
      </c>
      <c r="N83" s="30">
        <f t="shared" si="19"/>
        <v>44743</v>
      </c>
      <c r="O83" s="30">
        <f t="shared" si="19"/>
        <v>44774</v>
      </c>
      <c r="P83" s="31">
        <f t="shared" si="19"/>
        <v>44805</v>
      </c>
      <c r="Q83" s="66" t="s">
        <v>228</v>
      </c>
      <c r="R83" s="67" t="str">
        <f>C83</f>
        <v>Probate</v>
      </c>
    </row>
    <row r="84" spans="1:18" ht="20.100000000000001" customHeight="1" x14ac:dyDescent="0.2">
      <c r="B84" s="276"/>
      <c r="C84" s="382" t="s">
        <v>197</v>
      </c>
      <c r="D84" s="383"/>
      <c r="E84" s="148">
        <v>216</v>
      </c>
      <c r="F84" s="149">
        <v>215</v>
      </c>
      <c r="G84" s="149">
        <v>182</v>
      </c>
      <c r="H84" s="149">
        <v>219</v>
      </c>
      <c r="I84" s="149">
        <v>224</v>
      </c>
      <c r="J84" s="149">
        <v>240</v>
      </c>
      <c r="K84" s="149">
        <v>251</v>
      </c>
      <c r="L84" s="149">
        <v>214</v>
      </c>
      <c r="M84" s="149">
        <v>227</v>
      </c>
      <c r="N84" s="149">
        <v>246</v>
      </c>
      <c r="O84" s="149">
        <v>235</v>
      </c>
      <c r="P84" s="150"/>
      <c r="Q84" s="173">
        <f t="shared" ref="Q84:Q102" si="20">SUM(E84:P84)</f>
        <v>2469</v>
      </c>
      <c r="R84" s="368"/>
    </row>
    <row r="85" spans="1:18" ht="20.100000000000001" customHeight="1" x14ac:dyDescent="0.2">
      <c r="B85" s="273"/>
      <c r="C85" s="377" t="s">
        <v>198</v>
      </c>
      <c r="D85" s="378"/>
      <c r="E85" s="151">
        <v>30</v>
      </c>
      <c r="F85" s="152">
        <v>24</v>
      </c>
      <c r="G85" s="152">
        <v>16</v>
      </c>
      <c r="H85" s="152">
        <v>28</v>
      </c>
      <c r="I85" s="152">
        <v>38</v>
      </c>
      <c r="J85" s="152">
        <v>29</v>
      </c>
      <c r="K85" s="152">
        <v>19</v>
      </c>
      <c r="L85" s="152">
        <v>34</v>
      </c>
      <c r="M85" s="152">
        <v>25</v>
      </c>
      <c r="N85" s="152">
        <v>24</v>
      </c>
      <c r="O85" s="152">
        <v>32</v>
      </c>
      <c r="P85" s="153"/>
      <c r="Q85" s="174">
        <f t="shared" si="20"/>
        <v>299</v>
      </c>
      <c r="R85" s="369"/>
    </row>
    <row r="86" spans="1:18" ht="20.100000000000001" customHeight="1" x14ac:dyDescent="0.2">
      <c r="B86" s="273"/>
      <c r="C86" s="377" t="s">
        <v>199</v>
      </c>
      <c r="D86" s="378"/>
      <c r="E86" s="154">
        <v>6</v>
      </c>
      <c r="F86" s="155">
        <v>0</v>
      </c>
      <c r="G86" s="155">
        <v>5</v>
      </c>
      <c r="H86" s="155">
        <v>3</v>
      </c>
      <c r="I86" s="155">
        <v>1</v>
      </c>
      <c r="J86" s="155">
        <v>6</v>
      </c>
      <c r="K86" s="155">
        <v>2</v>
      </c>
      <c r="L86" s="155">
        <v>4</v>
      </c>
      <c r="M86" s="155">
        <v>0</v>
      </c>
      <c r="N86" s="155">
        <v>1</v>
      </c>
      <c r="O86" s="155">
        <v>3</v>
      </c>
      <c r="P86" s="156"/>
      <c r="Q86" s="174">
        <f t="shared" si="20"/>
        <v>31</v>
      </c>
      <c r="R86" s="369"/>
    </row>
    <row r="87" spans="1:18" ht="20.100000000000001" customHeight="1" x14ac:dyDescent="0.2">
      <c r="B87" s="273"/>
      <c r="C87" s="377" t="s">
        <v>200</v>
      </c>
      <c r="D87" s="378"/>
      <c r="E87" s="151">
        <v>61</v>
      </c>
      <c r="F87" s="152">
        <v>48</v>
      </c>
      <c r="G87" s="152">
        <v>63</v>
      </c>
      <c r="H87" s="152">
        <v>72</v>
      </c>
      <c r="I87" s="152">
        <v>56</v>
      </c>
      <c r="J87" s="152">
        <v>91</v>
      </c>
      <c r="K87" s="152">
        <v>58</v>
      </c>
      <c r="L87" s="152">
        <v>49</v>
      </c>
      <c r="M87" s="152">
        <v>58</v>
      </c>
      <c r="N87" s="152">
        <v>75</v>
      </c>
      <c r="O87" s="152">
        <v>63</v>
      </c>
      <c r="P87" s="153"/>
      <c r="Q87" s="174">
        <f t="shared" si="20"/>
        <v>694</v>
      </c>
      <c r="R87" s="369"/>
    </row>
    <row r="88" spans="1:18" ht="20.100000000000001" customHeight="1" x14ac:dyDescent="0.2">
      <c r="B88" s="273"/>
      <c r="C88" s="377" t="s">
        <v>201</v>
      </c>
      <c r="D88" s="378"/>
      <c r="E88" s="154">
        <v>19</v>
      </c>
      <c r="F88" s="155">
        <v>18</v>
      </c>
      <c r="G88" s="155">
        <v>14</v>
      </c>
      <c r="H88" s="155">
        <v>18</v>
      </c>
      <c r="I88" s="155">
        <v>27</v>
      </c>
      <c r="J88" s="155">
        <v>25</v>
      </c>
      <c r="K88" s="155">
        <v>27</v>
      </c>
      <c r="L88" s="155">
        <v>29</v>
      </c>
      <c r="M88" s="155">
        <v>15</v>
      </c>
      <c r="N88" s="155">
        <v>22</v>
      </c>
      <c r="O88" s="155">
        <v>27</v>
      </c>
      <c r="P88" s="156"/>
      <c r="Q88" s="174">
        <f t="shared" si="20"/>
        <v>241</v>
      </c>
      <c r="R88" s="369"/>
    </row>
    <row r="89" spans="1:18" ht="20.100000000000001" customHeight="1" x14ac:dyDescent="0.2">
      <c r="B89" s="273"/>
      <c r="C89" s="377" t="s">
        <v>202</v>
      </c>
      <c r="D89" s="378"/>
      <c r="E89" s="151">
        <v>17</v>
      </c>
      <c r="F89" s="152">
        <v>5</v>
      </c>
      <c r="G89" s="152">
        <v>5</v>
      </c>
      <c r="H89" s="152">
        <v>12</v>
      </c>
      <c r="I89" s="152">
        <v>12</v>
      </c>
      <c r="J89" s="152">
        <v>16</v>
      </c>
      <c r="K89" s="152">
        <v>6</v>
      </c>
      <c r="L89" s="152">
        <v>11</v>
      </c>
      <c r="M89" s="152">
        <v>11</v>
      </c>
      <c r="N89" s="152">
        <v>13</v>
      </c>
      <c r="O89" s="152">
        <v>17</v>
      </c>
      <c r="P89" s="153"/>
      <c r="Q89" s="174">
        <f t="shared" si="20"/>
        <v>125</v>
      </c>
      <c r="R89" s="369"/>
    </row>
    <row r="90" spans="1:18" ht="20.100000000000001" customHeight="1" x14ac:dyDescent="0.2">
      <c r="B90" s="284">
        <v>3</v>
      </c>
      <c r="C90" s="377" t="s">
        <v>415</v>
      </c>
      <c r="D90" s="378"/>
      <c r="E90" s="154">
        <v>0</v>
      </c>
      <c r="F90" s="155">
        <v>0</v>
      </c>
      <c r="G90" s="155">
        <v>0</v>
      </c>
      <c r="H90" s="155">
        <v>0</v>
      </c>
      <c r="I90" s="155">
        <v>0</v>
      </c>
      <c r="J90" s="155">
        <v>0</v>
      </c>
      <c r="K90" s="155">
        <v>1</v>
      </c>
      <c r="L90" s="155">
        <v>0</v>
      </c>
      <c r="M90" s="155">
        <v>0</v>
      </c>
      <c r="N90" s="155">
        <v>0</v>
      </c>
      <c r="O90" s="155">
        <v>0</v>
      </c>
      <c r="P90" s="156"/>
      <c r="Q90" s="174">
        <f t="shared" si="20"/>
        <v>1</v>
      </c>
      <c r="R90" s="369"/>
    </row>
    <row r="91" spans="1:18" ht="20.100000000000001" customHeight="1" x14ac:dyDescent="0.2">
      <c r="B91" s="273"/>
      <c r="C91" s="377" t="s">
        <v>304</v>
      </c>
      <c r="D91" s="378"/>
      <c r="E91" s="151">
        <v>3</v>
      </c>
      <c r="F91" s="152">
        <v>6</v>
      </c>
      <c r="G91" s="152">
        <v>5</v>
      </c>
      <c r="H91" s="152">
        <v>2</v>
      </c>
      <c r="I91" s="152">
        <v>1</v>
      </c>
      <c r="J91" s="152">
        <v>4</v>
      </c>
      <c r="K91" s="152">
        <v>7</v>
      </c>
      <c r="L91" s="152">
        <v>8</v>
      </c>
      <c r="M91" s="152">
        <v>8</v>
      </c>
      <c r="N91" s="152">
        <v>6</v>
      </c>
      <c r="O91" s="152">
        <v>6</v>
      </c>
      <c r="P91" s="153"/>
      <c r="Q91" s="174">
        <f t="shared" si="20"/>
        <v>56</v>
      </c>
      <c r="R91" s="369"/>
    </row>
    <row r="92" spans="1:18" ht="20.100000000000001" customHeight="1" x14ac:dyDescent="0.2">
      <c r="B92" s="273"/>
      <c r="C92" s="377" t="s">
        <v>203</v>
      </c>
      <c r="D92" s="378"/>
      <c r="E92" s="154">
        <v>129</v>
      </c>
      <c r="F92" s="155">
        <v>92</v>
      </c>
      <c r="G92" s="155">
        <v>112</v>
      </c>
      <c r="H92" s="155">
        <v>126</v>
      </c>
      <c r="I92" s="155">
        <v>145</v>
      </c>
      <c r="J92" s="155">
        <v>170</v>
      </c>
      <c r="K92" s="155">
        <v>121</v>
      </c>
      <c r="L92" s="155">
        <v>118</v>
      </c>
      <c r="M92" s="155">
        <v>117</v>
      </c>
      <c r="N92" s="155">
        <v>147</v>
      </c>
      <c r="O92" s="155">
        <v>156</v>
      </c>
      <c r="P92" s="156"/>
      <c r="Q92" s="174">
        <f t="shared" si="20"/>
        <v>1433</v>
      </c>
      <c r="R92" s="369"/>
    </row>
    <row r="93" spans="1:18" ht="20.100000000000001" customHeight="1" x14ac:dyDescent="0.2">
      <c r="B93" s="273"/>
      <c r="C93" s="377" t="s">
        <v>204</v>
      </c>
      <c r="D93" s="378"/>
      <c r="E93" s="151">
        <v>107</v>
      </c>
      <c r="F93" s="152">
        <v>121</v>
      </c>
      <c r="G93" s="152">
        <v>126</v>
      </c>
      <c r="H93" s="152">
        <v>107</v>
      </c>
      <c r="I93" s="152">
        <v>88</v>
      </c>
      <c r="J93" s="152">
        <v>164</v>
      </c>
      <c r="K93" s="152">
        <v>127</v>
      </c>
      <c r="L93" s="152">
        <v>138</v>
      </c>
      <c r="M93" s="152">
        <v>118</v>
      </c>
      <c r="N93" s="152">
        <v>86</v>
      </c>
      <c r="O93" s="152">
        <v>124</v>
      </c>
      <c r="P93" s="153"/>
      <c r="Q93" s="174">
        <f t="shared" si="20"/>
        <v>1306</v>
      </c>
      <c r="R93" s="369"/>
    </row>
    <row r="94" spans="1:18" ht="20.100000000000001" customHeight="1" x14ac:dyDescent="0.2">
      <c r="B94" s="273"/>
      <c r="C94" s="377" t="s">
        <v>205</v>
      </c>
      <c r="D94" s="378"/>
      <c r="E94" s="154">
        <v>43</v>
      </c>
      <c r="F94" s="155">
        <v>46</v>
      </c>
      <c r="G94" s="155">
        <v>39</v>
      </c>
      <c r="H94" s="155">
        <v>37</v>
      </c>
      <c r="I94" s="155">
        <v>45</v>
      </c>
      <c r="J94" s="155">
        <v>57</v>
      </c>
      <c r="K94" s="155">
        <v>36</v>
      </c>
      <c r="L94" s="155">
        <v>42</v>
      </c>
      <c r="M94" s="155">
        <v>27</v>
      </c>
      <c r="N94" s="155">
        <v>36</v>
      </c>
      <c r="O94" s="155">
        <v>35</v>
      </c>
      <c r="P94" s="156"/>
      <c r="Q94" s="177">
        <f t="shared" si="20"/>
        <v>443</v>
      </c>
      <c r="R94" s="369"/>
    </row>
    <row r="95" spans="1:18" ht="20.100000000000001" customHeight="1" x14ac:dyDescent="0.2">
      <c r="B95" s="273"/>
      <c r="C95" s="377" t="s">
        <v>206</v>
      </c>
      <c r="D95" s="378"/>
      <c r="E95" s="151">
        <v>2</v>
      </c>
      <c r="F95" s="152">
        <v>2</v>
      </c>
      <c r="G95" s="152">
        <v>4</v>
      </c>
      <c r="H95" s="152">
        <v>1</v>
      </c>
      <c r="I95" s="152">
        <v>0</v>
      </c>
      <c r="J95" s="152">
        <v>1</v>
      </c>
      <c r="K95" s="152">
        <v>0</v>
      </c>
      <c r="L95" s="152">
        <v>1</v>
      </c>
      <c r="M95" s="152">
        <v>2</v>
      </c>
      <c r="N95" s="152">
        <v>1</v>
      </c>
      <c r="O95" s="152">
        <v>1</v>
      </c>
      <c r="P95" s="153"/>
      <c r="Q95" s="178">
        <f t="shared" si="20"/>
        <v>15</v>
      </c>
      <c r="R95" s="369"/>
    </row>
    <row r="96" spans="1:18" ht="20.100000000000001" customHeight="1" x14ac:dyDescent="0.2">
      <c r="B96" s="273"/>
      <c r="C96" s="377" t="s">
        <v>207</v>
      </c>
      <c r="D96" s="378"/>
      <c r="E96" s="154">
        <v>6</v>
      </c>
      <c r="F96" s="155">
        <v>0</v>
      </c>
      <c r="G96" s="155">
        <v>3</v>
      </c>
      <c r="H96" s="155">
        <v>6</v>
      </c>
      <c r="I96" s="155">
        <v>3</v>
      </c>
      <c r="J96" s="155">
        <v>6</v>
      </c>
      <c r="K96" s="155">
        <v>10</v>
      </c>
      <c r="L96" s="155">
        <v>17</v>
      </c>
      <c r="M96" s="155">
        <v>12</v>
      </c>
      <c r="N96" s="155">
        <v>3</v>
      </c>
      <c r="O96" s="155">
        <v>5</v>
      </c>
      <c r="P96" s="156"/>
      <c r="Q96" s="178">
        <f t="shared" si="20"/>
        <v>71</v>
      </c>
      <c r="R96" s="369"/>
    </row>
    <row r="97" spans="1:18" ht="20.100000000000001" customHeight="1" x14ac:dyDescent="0.2">
      <c r="B97" s="273"/>
      <c r="C97" s="377" t="s">
        <v>208</v>
      </c>
      <c r="D97" s="378"/>
      <c r="E97" s="151">
        <v>0</v>
      </c>
      <c r="F97" s="152">
        <v>0</v>
      </c>
      <c r="G97" s="152">
        <v>0</v>
      </c>
      <c r="H97" s="152">
        <v>0</v>
      </c>
      <c r="I97" s="152">
        <v>0</v>
      </c>
      <c r="J97" s="152">
        <v>0</v>
      </c>
      <c r="K97" s="152">
        <v>0</v>
      </c>
      <c r="L97" s="152">
        <v>0</v>
      </c>
      <c r="M97" s="152">
        <v>0</v>
      </c>
      <c r="N97" s="152">
        <v>0</v>
      </c>
      <c r="O97" s="152">
        <v>0</v>
      </c>
      <c r="P97" s="153"/>
      <c r="Q97" s="196">
        <f t="shared" si="20"/>
        <v>0</v>
      </c>
      <c r="R97" s="369"/>
    </row>
    <row r="98" spans="1:18" ht="20.100000000000001" customHeight="1" x14ac:dyDescent="0.2">
      <c r="B98" s="273"/>
      <c r="C98" s="377" t="s">
        <v>209</v>
      </c>
      <c r="D98" s="378"/>
      <c r="E98" s="154">
        <v>0</v>
      </c>
      <c r="F98" s="155">
        <v>0</v>
      </c>
      <c r="G98" s="155">
        <v>0</v>
      </c>
      <c r="H98" s="155">
        <v>0</v>
      </c>
      <c r="I98" s="155">
        <v>0</v>
      </c>
      <c r="J98" s="155">
        <v>0</v>
      </c>
      <c r="K98" s="155">
        <v>0</v>
      </c>
      <c r="L98" s="155">
        <v>0</v>
      </c>
      <c r="M98" s="155">
        <v>0</v>
      </c>
      <c r="N98" s="155">
        <v>0</v>
      </c>
      <c r="O98" s="155">
        <v>0</v>
      </c>
      <c r="P98" s="156"/>
      <c r="Q98" s="197">
        <f t="shared" si="20"/>
        <v>0</v>
      </c>
      <c r="R98" s="369"/>
    </row>
    <row r="99" spans="1:18" ht="20.100000000000001" hidden="1" customHeight="1" x14ac:dyDescent="0.2">
      <c r="B99" s="284"/>
      <c r="C99" s="377" t="s">
        <v>417</v>
      </c>
      <c r="D99" s="378"/>
      <c r="E99" s="287"/>
      <c r="F99" s="288"/>
      <c r="G99" s="288"/>
      <c r="H99" s="288"/>
      <c r="I99" s="288"/>
      <c r="J99" s="288"/>
      <c r="K99" s="288"/>
      <c r="L99" s="288"/>
      <c r="M99" s="288"/>
      <c r="N99" s="288"/>
      <c r="O99" s="288"/>
      <c r="P99" s="289"/>
      <c r="Q99" s="180">
        <f t="shared" si="20"/>
        <v>0</v>
      </c>
      <c r="R99" s="369"/>
    </row>
    <row r="100" spans="1:18" ht="20.100000000000001" customHeight="1" x14ac:dyDescent="0.2">
      <c r="B100" s="273"/>
      <c r="C100" s="377" t="s">
        <v>407</v>
      </c>
      <c r="D100" s="378"/>
      <c r="E100" s="151">
        <v>1</v>
      </c>
      <c r="F100" s="152">
        <v>1</v>
      </c>
      <c r="G100" s="152">
        <v>3</v>
      </c>
      <c r="H100" s="152">
        <v>0</v>
      </c>
      <c r="I100" s="152">
        <v>0</v>
      </c>
      <c r="J100" s="152">
        <v>1</v>
      </c>
      <c r="K100" s="152">
        <v>0</v>
      </c>
      <c r="L100" s="152">
        <v>0</v>
      </c>
      <c r="M100" s="152">
        <v>0</v>
      </c>
      <c r="N100" s="152">
        <v>1</v>
      </c>
      <c r="O100" s="152">
        <v>0</v>
      </c>
      <c r="P100" s="153"/>
      <c r="Q100" s="180">
        <f t="shared" si="20"/>
        <v>7</v>
      </c>
      <c r="R100" s="369"/>
    </row>
    <row r="101" spans="1:18" ht="20.100000000000001" customHeight="1" thickBot="1" x14ac:dyDescent="0.25">
      <c r="B101" s="286">
        <v>2</v>
      </c>
      <c r="C101" s="384" t="s">
        <v>158</v>
      </c>
      <c r="D101" s="385"/>
      <c r="E101" s="336">
        <v>0</v>
      </c>
      <c r="F101" s="337">
        <v>0</v>
      </c>
      <c r="G101" s="337">
        <v>0</v>
      </c>
      <c r="H101" s="337">
        <v>0</v>
      </c>
      <c r="I101" s="337">
        <v>0</v>
      </c>
      <c r="J101" s="337">
        <v>0</v>
      </c>
      <c r="K101" s="337">
        <v>0</v>
      </c>
      <c r="L101" s="337">
        <v>0</v>
      </c>
      <c r="M101" s="337">
        <v>0</v>
      </c>
      <c r="N101" s="337">
        <v>0</v>
      </c>
      <c r="O101" s="337">
        <v>0</v>
      </c>
      <c r="P101" s="341"/>
      <c r="Q101" s="180">
        <f t="shared" si="20"/>
        <v>0</v>
      </c>
      <c r="R101" s="370"/>
    </row>
    <row r="102" spans="1:18" s="17" customFormat="1" ht="20.100000000000001" customHeight="1" thickTop="1" thickBot="1" x14ac:dyDescent="0.25">
      <c r="B102" s="275"/>
      <c r="C102" s="386" t="s">
        <v>421</v>
      </c>
      <c r="D102" s="387"/>
      <c r="E102" s="307">
        <f>SUM(E84:E101)</f>
        <v>640</v>
      </c>
      <c r="F102" s="308">
        <f t="shared" ref="F102:P102" si="21">SUM(F84:F101)</f>
        <v>578</v>
      </c>
      <c r="G102" s="308">
        <f t="shared" si="21"/>
        <v>577</v>
      </c>
      <c r="H102" s="308">
        <f t="shared" si="21"/>
        <v>631</v>
      </c>
      <c r="I102" s="308">
        <f t="shared" si="21"/>
        <v>640</v>
      </c>
      <c r="J102" s="308">
        <f t="shared" si="21"/>
        <v>810</v>
      </c>
      <c r="K102" s="308">
        <f t="shared" si="21"/>
        <v>665</v>
      </c>
      <c r="L102" s="308">
        <f t="shared" si="21"/>
        <v>665</v>
      </c>
      <c r="M102" s="308">
        <f t="shared" si="21"/>
        <v>620</v>
      </c>
      <c r="N102" s="308">
        <f t="shared" si="21"/>
        <v>661</v>
      </c>
      <c r="O102" s="308">
        <f t="shared" si="21"/>
        <v>704</v>
      </c>
      <c r="P102" s="309">
        <f t="shared" si="21"/>
        <v>0</v>
      </c>
      <c r="Q102" s="181">
        <f t="shared" si="20"/>
        <v>7191</v>
      </c>
      <c r="R102" s="366" t="str">
        <f>IF($Q101&gt;0,"Please Provide Comment"," ")</f>
        <v xml:space="preserve"> </v>
      </c>
    </row>
    <row r="103" spans="1:18" s="11" customFormat="1" ht="20.100000000000001" customHeight="1" thickBot="1" x14ac:dyDescent="0.25">
      <c r="A103" s="10"/>
      <c r="C103" s="12"/>
      <c r="D103" s="13"/>
      <c r="E103" s="14"/>
      <c r="F103" s="14"/>
      <c r="G103" s="14"/>
      <c r="H103" s="14"/>
      <c r="I103" s="14"/>
      <c r="J103" s="14"/>
      <c r="K103" s="14"/>
      <c r="L103" s="14"/>
      <c r="M103" s="14"/>
      <c r="N103" s="14"/>
      <c r="O103" s="14"/>
      <c r="P103" s="14"/>
      <c r="Q103" s="24"/>
    </row>
    <row r="104" spans="1:18" s="11" customFormat="1" ht="20.100000000000001" customHeight="1" thickBot="1" x14ac:dyDescent="0.25">
      <c r="A104" s="10"/>
      <c r="B104" s="22" t="s">
        <v>92</v>
      </c>
      <c r="C104" s="22" t="s">
        <v>93</v>
      </c>
      <c r="D104" s="13"/>
      <c r="E104" s="29">
        <f>E$10</f>
        <v>44470</v>
      </c>
      <c r="F104" s="30">
        <f t="shared" ref="F104:P104" si="22">EDATE(E104,1)</f>
        <v>44501</v>
      </c>
      <c r="G104" s="30">
        <f t="shared" si="22"/>
        <v>44531</v>
      </c>
      <c r="H104" s="30">
        <f t="shared" si="22"/>
        <v>44562</v>
      </c>
      <c r="I104" s="30">
        <f t="shared" si="22"/>
        <v>44593</v>
      </c>
      <c r="J104" s="30">
        <f t="shared" si="22"/>
        <v>44621</v>
      </c>
      <c r="K104" s="30">
        <f t="shared" si="22"/>
        <v>44652</v>
      </c>
      <c r="L104" s="30">
        <f t="shared" si="22"/>
        <v>44682</v>
      </c>
      <c r="M104" s="30">
        <f t="shared" si="22"/>
        <v>44713</v>
      </c>
      <c r="N104" s="30">
        <f t="shared" si="22"/>
        <v>44743</v>
      </c>
      <c r="O104" s="30">
        <f t="shared" si="22"/>
        <v>44774</v>
      </c>
      <c r="P104" s="31">
        <f t="shared" si="22"/>
        <v>44805</v>
      </c>
      <c r="Q104" s="66" t="s">
        <v>228</v>
      </c>
      <c r="R104" s="67" t="str">
        <f>C104</f>
        <v>Family</v>
      </c>
    </row>
    <row r="105" spans="1:18" s="11" customFormat="1" ht="20.100000000000001" customHeight="1" x14ac:dyDescent="0.2">
      <c r="A105" s="10"/>
      <c r="B105" s="276"/>
      <c r="C105" s="382" t="s">
        <v>210</v>
      </c>
      <c r="D105" s="383"/>
      <c r="E105" s="148">
        <v>20</v>
      </c>
      <c r="F105" s="149">
        <v>14</v>
      </c>
      <c r="G105" s="149">
        <v>16</v>
      </c>
      <c r="H105" s="149">
        <v>20</v>
      </c>
      <c r="I105" s="149">
        <v>14</v>
      </c>
      <c r="J105" s="149">
        <v>16</v>
      </c>
      <c r="K105" s="149">
        <v>26</v>
      </c>
      <c r="L105" s="149">
        <v>27</v>
      </c>
      <c r="M105" s="149">
        <v>18</v>
      </c>
      <c r="N105" s="149">
        <v>19</v>
      </c>
      <c r="O105" s="149">
        <v>10</v>
      </c>
      <c r="P105" s="150"/>
      <c r="Q105" s="173">
        <f t="shared" ref="Q105:Q116" si="23">SUM(E105:P105)</f>
        <v>200</v>
      </c>
      <c r="R105" s="368"/>
    </row>
    <row r="106" spans="1:18" s="11" customFormat="1" ht="20.100000000000001" customHeight="1" x14ac:dyDescent="0.2">
      <c r="A106" s="10"/>
      <c r="B106" s="273"/>
      <c r="C106" s="377" t="s">
        <v>211</v>
      </c>
      <c r="D106" s="378"/>
      <c r="E106" s="151">
        <v>142</v>
      </c>
      <c r="F106" s="152">
        <v>132</v>
      </c>
      <c r="G106" s="152">
        <v>121</v>
      </c>
      <c r="H106" s="152">
        <v>124</v>
      </c>
      <c r="I106" s="152">
        <v>128</v>
      </c>
      <c r="J106" s="152">
        <v>194</v>
      </c>
      <c r="K106" s="152">
        <v>156</v>
      </c>
      <c r="L106" s="152">
        <v>144</v>
      </c>
      <c r="M106" s="152">
        <v>163</v>
      </c>
      <c r="N106" s="152">
        <v>153</v>
      </c>
      <c r="O106" s="152">
        <v>158</v>
      </c>
      <c r="P106" s="153"/>
      <c r="Q106" s="174">
        <f t="shared" si="23"/>
        <v>1615</v>
      </c>
      <c r="R106" s="369"/>
    </row>
    <row r="107" spans="1:18" s="11" customFormat="1" ht="20.100000000000001" customHeight="1" x14ac:dyDescent="0.2">
      <c r="A107" s="10"/>
      <c r="B107" s="273"/>
      <c r="C107" s="377" t="s">
        <v>212</v>
      </c>
      <c r="D107" s="378"/>
      <c r="E107" s="154">
        <v>196</v>
      </c>
      <c r="F107" s="155">
        <v>198</v>
      </c>
      <c r="G107" s="155">
        <v>177</v>
      </c>
      <c r="H107" s="155">
        <v>243</v>
      </c>
      <c r="I107" s="155">
        <v>207</v>
      </c>
      <c r="J107" s="155">
        <v>296</v>
      </c>
      <c r="K107" s="155">
        <v>217</v>
      </c>
      <c r="L107" s="155">
        <v>235</v>
      </c>
      <c r="M107" s="155">
        <v>281</v>
      </c>
      <c r="N107" s="155">
        <v>217</v>
      </c>
      <c r="O107" s="155">
        <v>222</v>
      </c>
      <c r="P107" s="156"/>
      <c r="Q107" s="174">
        <f t="shared" si="23"/>
        <v>2489</v>
      </c>
      <c r="R107" s="369"/>
    </row>
    <row r="108" spans="1:18" s="11" customFormat="1" ht="20.100000000000001" customHeight="1" x14ac:dyDescent="0.2">
      <c r="A108" s="10"/>
      <c r="B108" s="273"/>
      <c r="C108" s="377" t="s">
        <v>213</v>
      </c>
      <c r="D108" s="378"/>
      <c r="E108" s="151">
        <v>19</v>
      </c>
      <c r="F108" s="152">
        <v>13</v>
      </c>
      <c r="G108" s="152">
        <v>12</v>
      </c>
      <c r="H108" s="152">
        <v>12</v>
      </c>
      <c r="I108" s="152">
        <v>6</v>
      </c>
      <c r="J108" s="152">
        <v>10</v>
      </c>
      <c r="K108" s="152">
        <v>10</v>
      </c>
      <c r="L108" s="152">
        <v>13</v>
      </c>
      <c r="M108" s="152">
        <v>18</v>
      </c>
      <c r="N108" s="152">
        <v>6</v>
      </c>
      <c r="O108" s="152">
        <v>12</v>
      </c>
      <c r="P108" s="153"/>
      <c r="Q108" s="174">
        <f t="shared" si="23"/>
        <v>131</v>
      </c>
      <c r="R108" s="369"/>
    </row>
    <row r="109" spans="1:18" s="11" customFormat="1" ht="20.100000000000001" customHeight="1" x14ac:dyDescent="0.2">
      <c r="A109" s="10"/>
      <c r="B109" s="273"/>
      <c r="C109" s="377" t="s">
        <v>214</v>
      </c>
      <c r="D109" s="378"/>
      <c r="E109" s="154">
        <v>0</v>
      </c>
      <c r="F109" s="155">
        <v>2</v>
      </c>
      <c r="G109" s="155">
        <v>1</v>
      </c>
      <c r="H109" s="155">
        <v>0</v>
      </c>
      <c r="I109" s="155">
        <v>1</v>
      </c>
      <c r="J109" s="155">
        <v>1</v>
      </c>
      <c r="K109" s="155">
        <v>0</v>
      </c>
      <c r="L109" s="155">
        <v>1</v>
      </c>
      <c r="M109" s="155">
        <v>2</v>
      </c>
      <c r="N109" s="155">
        <v>1</v>
      </c>
      <c r="O109" s="155">
        <v>1</v>
      </c>
      <c r="P109" s="156"/>
      <c r="Q109" s="174">
        <f t="shared" si="23"/>
        <v>10</v>
      </c>
      <c r="R109" s="369"/>
    </row>
    <row r="110" spans="1:18" s="11" customFormat="1" ht="20.100000000000001" customHeight="1" x14ac:dyDescent="0.2">
      <c r="A110" s="10"/>
      <c r="B110" s="273"/>
      <c r="C110" s="377" t="s">
        <v>215</v>
      </c>
      <c r="D110" s="378"/>
      <c r="E110" s="151">
        <v>14</v>
      </c>
      <c r="F110" s="152">
        <v>13</v>
      </c>
      <c r="G110" s="152">
        <v>10</v>
      </c>
      <c r="H110" s="152">
        <v>10</v>
      </c>
      <c r="I110" s="152">
        <v>10</v>
      </c>
      <c r="J110" s="152">
        <v>17</v>
      </c>
      <c r="K110" s="152">
        <v>6</v>
      </c>
      <c r="L110" s="152">
        <v>19</v>
      </c>
      <c r="M110" s="152">
        <v>11</v>
      </c>
      <c r="N110" s="152">
        <v>11</v>
      </c>
      <c r="O110" s="152">
        <v>24</v>
      </c>
      <c r="P110" s="153"/>
      <c r="Q110" s="174">
        <f t="shared" si="23"/>
        <v>145</v>
      </c>
      <c r="R110" s="369"/>
    </row>
    <row r="111" spans="1:18" s="11" customFormat="1" ht="20.100000000000001" customHeight="1" x14ac:dyDescent="0.2">
      <c r="A111" s="10"/>
      <c r="B111" s="273"/>
      <c r="C111" s="377" t="s">
        <v>216</v>
      </c>
      <c r="D111" s="378"/>
      <c r="E111" s="154">
        <v>25</v>
      </c>
      <c r="F111" s="155">
        <v>16</v>
      </c>
      <c r="G111" s="155">
        <v>11</v>
      </c>
      <c r="H111" s="155">
        <v>16</v>
      </c>
      <c r="I111" s="155">
        <v>17</v>
      </c>
      <c r="J111" s="155">
        <v>27</v>
      </c>
      <c r="K111" s="155">
        <v>15</v>
      </c>
      <c r="L111" s="155">
        <v>16</v>
      </c>
      <c r="M111" s="155">
        <v>22</v>
      </c>
      <c r="N111" s="155">
        <v>17</v>
      </c>
      <c r="O111" s="155">
        <v>30</v>
      </c>
      <c r="P111" s="156"/>
      <c r="Q111" s="174">
        <f t="shared" si="23"/>
        <v>212</v>
      </c>
      <c r="R111" s="369"/>
    </row>
    <row r="112" spans="1:18" s="11" customFormat="1" ht="20.100000000000001" customHeight="1" x14ac:dyDescent="0.2">
      <c r="A112" s="10"/>
      <c r="B112" s="273"/>
      <c r="C112" s="377" t="s">
        <v>217</v>
      </c>
      <c r="D112" s="378"/>
      <c r="E112" s="151">
        <v>18</v>
      </c>
      <c r="F112" s="152">
        <v>20</v>
      </c>
      <c r="G112" s="152">
        <v>21</v>
      </c>
      <c r="H112" s="152">
        <v>17</v>
      </c>
      <c r="I112" s="152">
        <v>27</v>
      </c>
      <c r="J112" s="152">
        <v>24</v>
      </c>
      <c r="K112" s="152">
        <v>30</v>
      </c>
      <c r="L112" s="152">
        <v>24</v>
      </c>
      <c r="M112" s="152">
        <v>21</v>
      </c>
      <c r="N112" s="152">
        <v>22</v>
      </c>
      <c r="O112" s="152">
        <v>35</v>
      </c>
      <c r="P112" s="153"/>
      <c r="Q112" s="174">
        <f t="shared" si="23"/>
        <v>259</v>
      </c>
      <c r="R112" s="369"/>
    </row>
    <row r="113" spans="1:18" s="11" customFormat="1" ht="20.100000000000001" customHeight="1" x14ac:dyDescent="0.2">
      <c r="A113" s="10"/>
      <c r="B113" s="273"/>
      <c r="C113" s="377" t="s">
        <v>218</v>
      </c>
      <c r="D113" s="378"/>
      <c r="E113" s="154">
        <v>36</v>
      </c>
      <c r="F113" s="155">
        <v>31</v>
      </c>
      <c r="G113" s="155">
        <v>44</v>
      </c>
      <c r="H113" s="155">
        <v>31</v>
      </c>
      <c r="I113" s="155">
        <v>35</v>
      </c>
      <c r="J113" s="155">
        <v>28</v>
      </c>
      <c r="K113" s="155">
        <v>36</v>
      </c>
      <c r="L113" s="155">
        <v>32</v>
      </c>
      <c r="M113" s="155">
        <v>34</v>
      </c>
      <c r="N113" s="155">
        <v>45</v>
      </c>
      <c r="O113" s="155">
        <v>48</v>
      </c>
      <c r="P113" s="156"/>
      <c r="Q113" s="174">
        <f t="shared" si="23"/>
        <v>400</v>
      </c>
      <c r="R113" s="369"/>
    </row>
    <row r="114" spans="1:18" s="11" customFormat="1" ht="20.100000000000001" customHeight="1" x14ac:dyDescent="0.2">
      <c r="A114" s="10"/>
      <c r="B114" s="273"/>
      <c r="C114" s="377" t="s">
        <v>219</v>
      </c>
      <c r="D114" s="378"/>
      <c r="E114" s="151">
        <v>52</v>
      </c>
      <c r="F114" s="152">
        <v>44</v>
      </c>
      <c r="G114" s="152">
        <v>39</v>
      </c>
      <c r="H114" s="152">
        <v>32</v>
      </c>
      <c r="I114" s="152">
        <v>43</v>
      </c>
      <c r="J114" s="152">
        <v>49</v>
      </c>
      <c r="K114" s="152">
        <v>45</v>
      </c>
      <c r="L114" s="152">
        <v>37</v>
      </c>
      <c r="M114" s="152">
        <v>43</v>
      </c>
      <c r="N114" s="152">
        <v>40</v>
      </c>
      <c r="O114" s="152">
        <v>48</v>
      </c>
      <c r="P114" s="153"/>
      <c r="Q114" s="175">
        <f t="shared" si="23"/>
        <v>472</v>
      </c>
      <c r="R114" s="369"/>
    </row>
    <row r="115" spans="1:18" s="11" customFormat="1" ht="20.100000000000001" customHeight="1" thickBot="1" x14ac:dyDescent="0.25">
      <c r="A115" s="10"/>
      <c r="B115" s="286">
        <v>2</v>
      </c>
      <c r="C115" s="384" t="s">
        <v>158</v>
      </c>
      <c r="D115" s="385"/>
      <c r="E115" s="336">
        <v>0</v>
      </c>
      <c r="F115" s="337">
        <v>0</v>
      </c>
      <c r="G115" s="337">
        <v>0</v>
      </c>
      <c r="H115" s="337">
        <v>0</v>
      </c>
      <c r="I115" s="337">
        <v>0</v>
      </c>
      <c r="J115" s="337">
        <v>0</v>
      </c>
      <c r="K115" s="337">
        <v>0</v>
      </c>
      <c r="L115" s="337">
        <v>0</v>
      </c>
      <c r="M115" s="337">
        <v>0</v>
      </c>
      <c r="N115" s="337">
        <v>0</v>
      </c>
      <c r="O115" s="337">
        <v>0</v>
      </c>
      <c r="P115" s="341"/>
      <c r="Q115" s="178">
        <f t="shared" si="23"/>
        <v>0</v>
      </c>
      <c r="R115" s="370"/>
    </row>
    <row r="116" spans="1:18" s="11" customFormat="1" ht="20.100000000000001" customHeight="1" thickTop="1" thickBot="1" x14ac:dyDescent="0.25">
      <c r="A116" s="10"/>
      <c r="B116" s="275"/>
      <c r="C116" s="386" t="s">
        <v>422</v>
      </c>
      <c r="D116" s="387"/>
      <c r="E116" s="256">
        <f>SUM(E105:E115)</f>
        <v>522</v>
      </c>
      <c r="F116" s="257">
        <f t="shared" ref="F116:P116" si="24">SUM(F105:F115)</f>
        <v>483</v>
      </c>
      <c r="G116" s="257">
        <f t="shared" si="24"/>
        <v>452</v>
      </c>
      <c r="H116" s="257">
        <f t="shared" si="24"/>
        <v>505</v>
      </c>
      <c r="I116" s="257">
        <f t="shared" si="24"/>
        <v>488</v>
      </c>
      <c r="J116" s="257">
        <f t="shared" si="24"/>
        <v>662</v>
      </c>
      <c r="K116" s="257">
        <f t="shared" si="24"/>
        <v>541</v>
      </c>
      <c r="L116" s="257">
        <f t="shared" si="24"/>
        <v>548</v>
      </c>
      <c r="M116" s="257">
        <f t="shared" si="24"/>
        <v>613</v>
      </c>
      <c r="N116" s="257">
        <f t="shared" si="24"/>
        <v>531</v>
      </c>
      <c r="O116" s="257">
        <f t="shared" si="24"/>
        <v>588</v>
      </c>
      <c r="P116" s="258">
        <f t="shared" si="24"/>
        <v>0</v>
      </c>
      <c r="Q116" s="198">
        <f t="shared" si="23"/>
        <v>5933</v>
      </c>
      <c r="R116" s="366" t="str">
        <f>IF($Q115&gt;0,"Please Provide Comment"," ")</f>
        <v xml:space="preserve"> </v>
      </c>
    </row>
    <row r="117" spans="1:18" s="11" customFormat="1" ht="20.100000000000001" customHeight="1" thickBot="1" x14ac:dyDescent="0.25">
      <c r="A117" s="10"/>
      <c r="C117" s="12"/>
      <c r="D117" s="13"/>
      <c r="E117" s="14"/>
      <c r="F117" s="14"/>
      <c r="G117" s="14"/>
      <c r="H117" s="14"/>
      <c r="I117" s="14"/>
      <c r="J117" s="14"/>
      <c r="K117" s="14"/>
      <c r="L117" s="14"/>
      <c r="M117" s="14"/>
      <c r="N117" s="14"/>
      <c r="O117" s="14"/>
      <c r="P117" s="14"/>
      <c r="Q117" s="24"/>
    </row>
    <row r="118" spans="1:18" ht="20.100000000000001" customHeight="1" thickBot="1" x14ac:dyDescent="0.25">
      <c r="B118" s="22" t="s">
        <v>94</v>
      </c>
      <c r="C118" s="22" t="s">
        <v>139</v>
      </c>
      <c r="D118" s="11"/>
      <c r="E118" s="29">
        <f>E$10</f>
        <v>44470</v>
      </c>
      <c r="F118" s="30">
        <f t="shared" ref="F118:P118" si="25">EDATE(E118,1)</f>
        <v>44501</v>
      </c>
      <c r="G118" s="30">
        <f t="shared" si="25"/>
        <v>44531</v>
      </c>
      <c r="H118" s="30">
        <f t="shared" si="25"/>
        <v>44562</v>
      </c>
      <c r="I118" s="30">
        <f t="shared" si="25"/>
        <v>44593</v>
      </c>
      <c r="J118" s="30">
        <f t="shared" si="25"/>
        <v>44621</v>
      </c>
      <c r="K118" s="30">
        <f t="shared" si="25"/>
        <v>44652</v>
      </c>
      <c r="L118" s="30">
        <f t="shared" si="25"/>
        <v>44682</v>
      </c>
      <c r="M118" s="30">
        <f t="shared" si="25"/>
        <v>44713</v>
      </c>
      <c r="N118" s="30">
        <f t="shared" si="25"/>
        <v>44743</v>
      </c>
      <c r="O118" s="30">
        <f t="shared" si="25"/>
        <v>44774</v>
      </c>
      <c r="P118" s="31">
        <f t="shared" si="25"/>
        <v>44805</v>
      </c>
      <c r="Q118" s="66" t="s">
        <v>228</v>
      </c>
      <c r="R118" s="67" t="str">
        <f>C118</f>
        <v>Juvenile Dependency</v>
      </c>
    </row>
    <row r="119" spans="1:18" ht="20.100000000000001" customHeight="1" x14ac:dyDescent="0.2">
      <c r="B119" s="276"/>
      <c r="C119" s="382" t="s">
        <v>220</v>
      </c>
      <c r="D119" s="383"/>
      <c r="E119" s="148">
        <v>21</v>
      </c>
      <c r="F119" s="149">
        <v>25</v>
      </c>
      <c r="G119" s="149">
        <v>23</v>
      </c>
      <c r="H119" s="149">
        <v>20</v>
      </c>
      <c r="I119" s="149">
        <v>22</v>
      </c>
      <c r="J119" s="149">
        <v>35</v>
      </c>
      <c r="K119" s="149">
        <v>16</v>
      </c>
      <c r="L119" s="149">
        <v>15</v>
      </c>
      <c r="M119" s="149">
        <v>18</v>
      </c>
      <c r="N119" s="149">
        <v>21</v>
      </c>
      <c r="O119" s="149">
        <v>23</v>
      </c>
      <c r="P119" s="150"/>
      <c r="Q119" s="173">
        <f t="shared" ref="Q119:Q128" si="26">SUM(E119:P119)</f>
        <v>239</v>
      </c>
      <c r="R119" s="368"/>
    </row>
    <row r="120" spans="1:18" ht="20.100000000000001" customHeight="1" x14ac:dyDescent="0.2">
      <c r="B120" s="273"/>
      <c r="C120" s="377" t="s">
        <v>221</v>
      </c>
      <c r="D120" s="378"/>
      <c r="E120" s="151">
        <v>0</v>
      </c>
      <c r="F120" s="152">
        <v>0</v>
      </c>
      <c r="G120" s="152">
        <v>0</v>
      </c>
      <c r="H120" s="152">
        <v>0</v>
      </c>
      <c r="I120" s="152">
        <v>0</v>
      </c>
      <c r="J120" s="152">
        <v>0</v>
      </c>
      <c r="K120" s="152">
        <v>0</v>
      </c>
      <c r="L120" s="152">
        <v>0</v>
      </c>
      <c r="M120" s="152">
        <v>0</v>
      </c>
      <c r="N120" s="152">
        <v>0</v>
      </c>
      <c r="O120" s="152">
        <v>1</v>
      </c>
      <c r="P120" s="153"/>
      <c r="Q120" s="174">
        <f t="shared" si="26"/>
        <v>1</v>
      </c>
      <c r="R120" s="369"/>
    </row>
    <row r="121" spans="1:18" ht="20.100000000000001" customHeight="1" x14ac:dyDescent="0.2">
      <c r="B121" s="273"/>
      <c r="C121" s="377" t="s">
        <v>222</v>
      </c>
      <c r="D121" s="378"/>
      <c r="E121" s="154">
        <v>0</v>
      </c>
      <c r="F121" s="155">
        <v>0</v>
      </c>
      <c r="G121" s="155">
        <v>0</v>
      </c>
      <c r="H121" s="155">
        <v>0</v>
      </c>
      <c r="I121" s="155">
        <v>1</v>
      </c>
      <c r="J121" s="155">
        <v>0</v>
      </c>
      <c r="K121" s="155">
        <v>0</v>
      </c>
      <c r="L121" s="155">
        <v>0</v>
      </c>
      <c r="M121" s="155">
        <v>2</v>
      </c>
      <c r="N121" s="155">
        <v>0</v>
      </c>
      <c r="O121" s="155">
        <v>0</v>
      </c>
      <c r="P121" s="156"/>
      <c r="Q121" s="174">
        <f t="shared" si="26"/>
        <v>3</v>
      </c>
      <c r="R121" s="369"/>
    </row>
    <row r="122" spans="1:18" ht="20.100000000000001" customHeight="1" x14ac:dyDescent="0.2">
      <c r="B122" s="273"/>
      <c r="C122" s="377" t="s">
        <v>223</v>
      </c>
      <c r="D122" s="378"/>
      <c r="E122" s="151">
        <v>0</v>
      </c>
      <c r="F122" s="152">
        <v>0</v>
      </c>
      <c r="G122" s="152">
        <v>0</v>
      </c>
      <c r="H122" s="152">
        <v>0</v>
      </c>
      <c r="I122" s="152">
        <v>0</v>
      </c>
      <c r="J122" s="152">
        <v>0</v>
      </c>
      <c r="K122" s="152">
        <v>1</v>
      </c>
      <c r="L122" s="152">
        <v>1</v>
      </c>
      <c r="M122" s="152">
        <v>0</v>
      </c>
      <c r="N122" s="152">
        <v>0</v>
      </c>
      <c r="O122" s="152">
        <v>0</v>
      </c>
      <c r="P122" s="153"/>
      <c r="Q122" s="174">
        <f t="shared" si="26"/>
        <v>2</v>
      </c>
      <c r="R122" s="369"/>
    </row>
    <row r="123" spans="1:18" ht="20.100000000000001" customHeight="1" x14ac:dyDescent="0.2">
      <c r="B123" s="273"/>
      <c r="C123" s="377" t="s">
        <v>224</v>
      </c>
      <c r="D123" s="378"/>
      <c r="E123" s="154">
        <v>0</v>
      </c>
      <c r="F123" s="155">
        <v>0</v>
      </c>
      <c r="G123" s="155">
        <v>5</v>
      </c>
      <c r="H123" s="155">
        <v>6</v>
      </c>
      <c r="I123" s="155">
        <v>3</v>
      </c>
      <c r="J123" s="155">
        <v>9</v>
      </c>
      <c r="K123" s="155">
        <v>14</v>
      </c>
      <c r="L123" s="155">
        <v>0</v>
      </c>
      <c r="M123" s="155">
        <v>0</v>
      </c>
      <c r="N123" s="155">
        <v>0</v>
      </c>
      <c r="O123" s="155">
        <v>0</v>
      </c>
      <c r="P123" s="156"/>
      <c r="Q123" s="174">
        <f t="shared" si="26"/>
        <v>37</v>
      </c>
      <c r="R123" s="369"/>
    </row>
    <row r="124" spans="1:18" ht="20.100000000000001" customHeight="1" x14ac:dyDescent="0.2">
      <c r="B124" s="273"/>
      <c r="C124" s="377" t="s">
        <v>165</v>
      </c>
      <c r="D124" s="378"/>
      <c r="E124" s="151">
        <v>0</v>
      </c>
      <c r="F124" s="152">
        <v>0</v>
      </c>
      <c r="G124" s="152">
        <v>0</v>
      </c>
      <c r="H124" s="152">
        <v>0</v>
      </c>
      <c r="I124" s="152">
        <v>0</v>
      </c>
      <c r="J124" s="152">
        <v>0</v>
      </c>
      <c r="K124" s="152">
        <v>0</v>
      </c>
      <c r="L124" s="152">
        <v>0</v>
      </c>
      <c r="M124" s="152">
        <v>0</v>
      </c>
      <c r="N124" s="152">
        <v>0</v>
      </c>
      <c r="O124" s="152">
        <v>0</v>
      </c>
      <c r="P124" s="153"/>
      <c r="Q124" s="174">
        <f t="shared" si="26"/>
        <v>0</v>
      </c>
      <c r="R124" s="369"/>
    </row>
    <row r="125" spans="1:18" ht="20.100000000000001" customHeight="1" x14ac:dyDescent="0.2">
      <c r="B125" s="273"/>
      <c r="C125" s="377" t="s">
        <v>229</v>
      </c>
      <c r="D125" s="378"/>
      <c r="E125" s="154">
        <v>0</v>
      </c>
      <c r="F125" s="155">
        <v>0</v>
      </c>
      <c r="G125" s="155">
        <v>0</v>
      </c>
      <c r="H125" s="155">
        <v>1</v>
      </c>
      <c r="I125" s="155">
        <v>0</v>
      </c>
      <c r="J125" s="155">
        <v>0</v>
      </c>
      <c r="K125" s="155">
        <v>0</v>
      </c>
      <c r="L125" s="155">
        <v>0</v>
      </c>
      <c r="M125" s="155">
        <v>0</v>
      </c>
      <c r="N125" s="155">
        <v>0</v>
      </c>
      <c r="O125" s="155">
        <v>0</v>
      </c>
      <c r="P125" s="156"/>
      <c r="Q125" s="191">
        <f t="shared" si="26"/>
        <v>1</v>
      </c>
      <c r="R125" s="369"/>
    </row>
    <row r="126" spans="1:18" ht="20.100000000000001" customHeight="1" x14ac:dyDescent="0.2">
      <c r="B126" s="273"/>
      <c r="C126" s="377" t="s">
        <v>225</v>
      </c>
      <c r="D126" s="378"/>
      <c r="E126" s="151">
        <v>0</v>
      </c>
      <c r="F126" s="152">
        <v>0</v>
      </c>
      <c r="G126" s="152">
        <v>0</v>
      </c>
      <c r="H126" s="152">
        <v>0</v>
      </c>
      <c r="I126" s="152">
        <v>0</v>
      </c>
      <c r="J126" s="152">
        <v>0</v>
      </c>
      <c r="K126" s="152">
        <v>0</v>
      </c>
      <c r="L126" s="152">
        <v>0</v>
      </c>
      <c r="M126" s="152">
        <v>0</v>
      </c>
      <c r="N126" s="152">
        <v>0</v>
      </c>
      <c r="O126" s="152">
        <v>0</v>
      </c>
      <c r="P126" s="153"/>
      <c r="Q126" s="193">
        <f t="shared" si="26"/>
        <v>0</v>
      </c>
      <c r="R126" s="369"/>
    </row>
    <row r="127" spans="1:18" ht="20.100000000000001" customHeight="1" thickBot="1" x14ac:dyDescent="0.25">
      <c r="B127" s="286">
        <v>2</v>
      </c>
      <c r="C127" s="384" t="s">
        <v>158</v>
      </c>
      <c r="D127" s="385"/>
      <c r="E127" s="336">
        <v>0</v>
      </c>
      <c r="F127" s="337">
        <v>0</v>
      </c>
      <c r="G127" s="337">
        <v>0</v>
      </c>
      <c r="H127" s="337">
        <v>0</v>
      </c>
      <c r="I127" s="337">
        <v>0</v>
      </c>
      <c r="J127" s="337">
        <v>0</v>
      </c>
      <c r="K127" s="337">
        <v>0</v>
      </c>
      <c r="L127" s="337">
        <v>0</v>
      </c>
      <c r="M127" s="337">
        <v>0</v>
      </c>
      <c r="N127" s="337">
        <v>0</v>
      </c>
      <c r="O127" s="337">
        <v>0</v>
      </c>
      <c r="P127" s="341"/>
      <c r="Q127" s="193">
        <f t="shared" si="26"/>
        <v>0</v>
      </c>
      <c r="R127" s="370"/>
    </row>
    <row r="128" spans="1:18" s="17" customFormat="1" ht="20.100000000000001" customHeight="1" thickTop="1" thickBot="1" x14ac:dyDescent="0.25">
      <c r="B128" s="275"/>
      <c r="C128" s="386" t="s">
        <v>423</v>
      </c>
      <c r="D128" s="387"/>
      <c r="E128" s="159">
        <f>SUM(E119:E127)</f>
        <v>21</v>
      </c>
      <c r="F128" s="310">
        <f t="shared" ref="F128:P128" si="27">SUM(F119:F127)</f>
        <v>25</v>
      </c>
      <c r="G128" s="310">
        <f t="shared" si="27"/>
        <v>28</v>
      </c>
      <c r="H128" s="310">
        <f t="shared" si="27"/>
        <v>27</v>
      </c>
      <c r="I128" s="310">
        <f t="shared" si="27"/>
        <v>26</v>
      </c>
      <c r="J128" s="310">
        <f t="shared" si="27"/>
        <v>44</v>
      </c>
      <c r="K128" s="310">
        <f t="shared" si="27"/>
        <v>31</v>
      </c>
      <c r="L128" s="310">
        <f t="shared" si="27"/>
        <v>16</v>
      </c>
      <c r="M128" s="310">
        <f t="shared" si="27"/>
        <v>20</v>
      </c>
      <c r="N128" s="310">
        <f t="shared" si="27"/>
        <v>21</v>
      </c>
      <c r="O128" s="310">
        <f t="shared" si="27"/>
        <v>24</v>
      </c>
      <c r="P128" s="311">
        <f t="shared" si="27"/>
        <v>0</v>
      </c>
      <c r="Q128" s="195">
        <f t="shared" si="26"/>
        <v>283</v>
      </c>
      <c r="R128" s="366" t="str">
        <f>IF($Q127&gt;0,"Please Provide Comment"," ")</f>
        <v xml:space="preserve"> </v>
      </c>
    </row>
    <row r="129" spans="1:18" s="17" customFormat="1" ht="20.100000000000001" customHeight="1" thickBot="1" x14ac:dyDescent="0.25">
      <c r="C129" s="18"/>
      <c r="D129" s="13"/>
      <c r="E129" s="13"/>
      <c r="F129" s="13"/>
      <c r="G129" s="13"/>
      <c r="H129" s="13"/>
      <c r="I129" s="13"/>
      <c r="J129" s="13"/>
      <c r="K129" s="13"/>
      <c r="L129" s="13"/>
      <c r="M129" s="13"/>
      <c r="N129" s="13"/>
      <c r="O129" s="13"/>
      <c r="P129" s="13"/>
      <c r="Q129" s="26"/>
    </row>
    <row r="130" spans="1:18" ht="20.100000000000001" customHeight="1" thickBot="1" x14ac:dyDescent="0.25">
      <c r="B130" s="22" t="s">
        <v>95</v>
      </c>
      <c r="C130" s="22" t="s">
        <v>226</v>
      </c>
      <c r="E130" s="29">
        <f>E$10</f>
        <v>44470</v>
      </c>
      <c r="F130" s="30">
        <f t="shared" ref="F130:P130" si="28">EDATE(E130,1)</f>
        <v>44501</v>
      </c>
      <c r="G130" s="30">
        <f t="shared" si="28"/>
        <v>44531</v>
      </c>
      <c r="H130" s="30">
        <f t="shared" si="28"/>
        <v>44562</v>
      </c>
      <c r="I130" s="30">
        <f t="shared" si="28"/>
        <v>44593</v>
      </c>
      <c r="J130" s="30">
        <f t="shared" si="28"/>
        <v>44621</v>
      </c>
      <c r="K130" s="30">
        <f t="shared" si="28"/>
        <v>44652</v>
      </c>
      <c r="L130" s="30">
        <f t="shared" si="28"/>
        <v>44682</v>
      </c>
      <c r="M130" s="30">
        <f t="shared" si="28"/>
        <v>44713</v>
      </c>
      <c r="N130" s="30">
        <f t="shared" si="28"/>
        <v>44743</v>
      </c>
      <c r="O130" s="30">
        <f t="shared" si="28"/>
        <v>44774</v>
      </c>
      <c r="P130" s="31">
        <f t="shared" si="28"/>
        <v>44805</v>
      </c>
      <c r="Q130" s="66" t="s">
        <v>228</v>
      </c>
      <c r="R130" s="67" t="str">
        <f>C130</f>
        <v>Civil Traffic - UTCs</v>
      </c>
    </row>
    <row r="131" spans="1:18" ht="20.100000000000001" customHeight="1" thickBot="1" x14ac:dyDescent="0.25">
      <c r="B131" s="278"/>
      <c r="C131" s="392" t="s">
        <v>227</v>
      </c>
      <c r="D131" s="393"/>
      <c r="E131" s="200">
        <v>3679</v>
      </c>
      <c r="F131" s="201">
        <v>3333</v>
      </c>
      <c r="G131" s="201">
        <v>2611</v>
      </c>
      <c r="H131" s="201">
        <v>2979</v>
      </c>
      <c r="I131" s="201">
        <v>3041</v>
      </c>
      <c r="J131" s="201">
        <v>3428</v>
      </c>
      <c r="K131" s="201">
        <v>3616</v>
      </c>
      <c r="L131" s="201">
        <v>3649</v>
      </c>
      <c r="M131" s="201">
        <v>3113</v>
      </c>
      <c r="N131" s="201">
        <v>4171</v>
      </c>
      <c r="O131" s="201">
        <v>3622</v>
      </c>
      <c r="P131" s="202"/>
      <c r="Q131" s="173">
        <f t="shared" ref="Q131:Q132" si="29">SUM(E131:P131)</f>
        <v>37242</v>
      </c>
      <c r="R131" s="368"/>
    </row>
    <row r="132" spans="1:18" ht="20.100000000000001" customHeight="1" thickTop="1" thickBot="1" x14ac:dyDescent="0.25">
      <c r="B132" s="277"/>
      <c r="C132" s="390" t="s">
        <v>424</v>
      </c>
      <c r="D132" s="391"/>
      <c r="E132" s="159">
        <f>SUM(E131:E131)</f>
        <v>3679</v>
      </c>
      <c r="F132" s="160">
        <f t="shared" ref="F132:P132" si="30">SUM(F131:F131)</f>
        <v>3333</v>
      </c>
      <c r="G132" s="160">
        <f t="shared" si="30"/>
        <v>2611</v>
      </c>
      <c r="H132" s="160">
        <f t="shared" si="30"/>
        <v>2979</v>
      </c>
      <c r="I132" s="160">
        <f t="shared" si="30"/>
        <v>3041</v>
      </c>
      <c r="J132" s="160">
        <f t="shared" si="30"/>
        <v>3428</v>
      </c>
      <c r="K132" s="160">
        <f t="shared" si="30"/>
        <v>3616</v>
      </c>
      <c r="L132" s="160">
        <f t="shared" si="30"/>
        <v>3649</v>
      </c>
      <c r="M132" s="160">
        <f t="shared" si="30"/>
        <v>3113</v>
      </c>
      <c r="N132" s="160">
        <f t="shared" si="30"/>
        <v>4171</v>
      </c>
      <c r="O132" s="160">
        <f t="shared" si="30"/>
        <v>3622</v>
      </c>
      <c r="P132" s="160">
        <f t="shared" si="30"/>
        <v>0</v>
      </c>
      <c r="Q132" s="199">
        <f t="shared" si="29"/>
        <v>37242</v>
      </c>
      <c r="R132" s="369"/>
    </row>
    <row r="133" spans="1:18" ht="20.100000000000001" customHeight="1" x14ac:dyDescent="0.2">
      <c r="B133" s="27"/>
      <c r="C133" s="27"/>
      <c r="D133" s="27"/>
      <c r="E133" s="125"/>
      <c r="F133" s="125"/>
      <c r="G133" s="125"/>
      <c r="H133" s="125"/>
      <c r="I133" s="125"/>
      <c r="J133" s="125"/>
      <c r="K133" s="125"/>
      <c r="L133" s="125"/>
      <c r="M133" s="125"/>
      <c r="N133" s="125"/>
      <c r="O133" s="125"/>
      <c r="P133" s="125"/>
      <c r="Q133" s="126"/>
      <c r="R133" s="369"/>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69"/>
    </row>
    <row r="135" spans="1:18" s="19" customFormat="1" ht="14.25" thickBot="1" x14ac:dyDescent="0.25">
      <c r="B135" s="394" t="s">
        <v>396</v>
      </c>
      <c r="C135" s="394"/>
      <c r="D135" s="13"/>
      <c r="E135" s="13"/>
      <c r="F135" s="13"/>
      <c r="G135" s="13"/>
      <c r="H135" s="13"/>
      <c r="I135" s="13"/>
      <c r="J135" s="13"/>
      <c r="K135" s="13"/>
      <c r="L135" s="13"/>
      <c r="M135" s="13"/>
      <c r="N135" s="13"/>
      <c r="O135" s="13"/>
      <c r="P135" s="13"/>
      <c r="Q135" s="252"/>
      <c r="R135" s="370"/>
    </row>
    <row r="136" spans="1:18" s="304" customFormat="1" ht="13.5" x14ac:dyDescent="0.2">
      <c r="B136" s="389" t="s">
        <v>431</v>
      </c>
      <c r="C136" s="389"/>
      <c r="D136" s="389"/>
      <c r="E136" s="389"/>
      <c r="F136" s="389"/>
      <c r="G136" s="389"/>
      <c r="H136" s="389"/>
      <c r="I136" s="389"/>
      <c r="J136" s="389"/>
      <c r="K136" s="389"/>
      <c r="L136" s="389"/>
      <c r="M136" s="389"/>
      <c r="N136" s="389"/>
      <c r="O136" s="389"/>
      <c r="P136" s="389"/>
      <c r="Q136" s="389"/>
      <c r="R136" s="305"/>
    </row>
    <row r="137" spans="1:18" s="323" customFormat="1" ht="13.5" x14ac:dyDescent="0.2">
      <c r="B137" s="389"/>
      <c r="C137" s="389"/>
      <c r="D137" s="389"/>
      <c r="E137" s="389"/>
      <c r="F137" s="389"/>
      <c r="G137" s="389"/>
      <c r="H137" s="389"/>
      <c r="I137" s="389"/>
      <c r="J137" s="389"/>
      <c r="K137" s="389"/>
      <c r="L137" s="389"/>
      <c r="M137" s="389"/>
      <c r="N137" s="389"/>
      <c r="O137" s="389"/>
      <c r="P137" s="389"/>
      <c r="Q137" s="389"/>
      <c r="R137" s="305"/>
    </row>
    <row r="138" spans="1:18" s="304" customFormat="1" ht="15" x14ac:dyDescent="0.2">
      <c r="A138" s="306"/>
      <c r="B138" s="389" t="s">
        <v>433</v>
      </c>
      <c r="C138" s="389"/>
      <c r="D138" s="389"/>
      <c r="E138" s="389"/>
      <c r="F138" s="389"/>
      <c r="G138" s="389"/>
      <c r="H138" s="389"/>
      <c r="I138" s="389"/>
      <c r="J138" s="389"/>
      <c r="K138" s="389"/>
      <c r="L138" s="389"/>
      <c r="M138" s="389"/>
      <c r="N138" s="389"/>
      <c r="O138" s="389"/>
      <c r="P138" s="389"/>
      <c r="Q138" s="389"/>
      <c r="R138" s="19"/>
    </row>
    <row r="139" spans="1:18" s="323" customFormat="1" ht="15" x14ac:dyDescent="0.2">
      <c r="A139" s="306"/>
      <c r="B139" s="389"/>
      <c r="C139" s="389"/>
      <c r="D139" s="389"/>
      <c r="E139" s="389"/>
      <c r="F139" s="389"/>
      <c r="G139" s="389"/>
      <c r="H139" s="389"/>
      <c r="I139" s="389"/>
      <c r="J139" s="389"/>
      <c r="K139" s="389"/>
      <c r="L139" s="389"/>
      <c r="M139" s="389"/>
      <c r="N139" s="389"/>
      <c r="O139" s="389"/>
      <c r="P139" s="389"/>
      <c r="Q139" s="389"/>
      <c r="R139" s="19"/>
    </row>
    <row r="140" spans="1:18" s="304" customFormat="1" ht="15" x14ac:dyDescent="0.2">
      <c r="A140" s="306"/>
      <c r="B140" s="388" t="s">
        <v>430</v>
      </c>
      <c r="C140" s="388"/>
      <c r="D140" s="388"/>
      <c r="E140" s="388"/>
      <c r="F140" s="388"/>
      <c r="G140" s="388"/>
      <c r="H140" s="388"/>
      <c r="I140" s="388"/>
      <c r="J140" s="388"/>
      <c r="K140" s="388"/>
      <c r="L140" s="388"/>
      <c r="M140" s="388"/>
      <c r="N140" s="388"/>
      <c r="O140" s="388"/>
      <c r="P140" s="388"/>
      <c r="Q140" s="388"/>
    </row>
    <row r="141" spans="1:18" x14ac:dyDescent="0.2">
      <c r="B141" s="388" t="s">
        <v>432</v>
      </c>
      <c r="C141" s="388"/>
      <c r="D141" s="388"/>
      <c r="E141" s="388"/>
      <c r="F141" s="388"/>
      <c r="G141" s="388"/>
      <c r="H141" s="388"/>
      <c r="I141" s="388"/>
      <c r="J141" s="388"/>
      <c r="K141" s="388"/>
      <c r="L141" s="388"/>
      <c r="M141" s="388"/>
      <c r="N141" s="388"/>
      <c r="O141" s="388"/>
      <c r="P141" s="388"/>
      <c r="Q141" s="388"/>
    </row>
  </sheetData>
  <sheetProtection algorithmName="SHA-512" hashValue="E7xcKLDxIIpd0fBo6FrsKunWkLd0hIzTWVPxrreZKyUt3bmAs4DBQfTMkfxy0YpihgGjs8R+oQgcW6bP+Y8JDA==" saltValue="s3dAcmTLOJ1eBful+w1pqg==" spinCount="100000" sheet="1" objects="1" scenarios="1" formatColumns="0"/>
  <mergeCells count="127">
    <mergeCell ref="B140:Q140"/>
    <mergeCell ref="B141:Q141"/>
    <mergeCell ref="B136:Q137"/>
    <mergeCell ref="B138:Q139"/>
    <mergeCell ref="C132:D132"/>
    <mergeCell ref="C131:D131"/>
    <mergeCell ref="C122:D122"/>
    <mergeCell ref="C123:D123"/>
    <mergeCell ref="C124:D124"/>
    <mergeCell ref="C125:D125"/>
    <mergeCell ref="C126:D126"/>
    <mergeCell ref="C127:D127"/>
    <mergeCell ref="C128:D128"/>
    <mergeCell ref="B135:C135"/>
    <mergeCell ref="C121:D121"/>
    <mergeCell ref="C84:D84"/>
    <mergeCell ref="C115:D115"/>
    <mergeCell ref="C116:D116"/>
    <mergeCell ref="C106:D106"/>
    <mergeCell ref="C107:D107"/>
    <mergeCell ref="C108:D108"/>
    <mergeCell ref="C109:D109"/>
    <mergeCell ref="C110:D110"/>
    <mergeCell ref="C111:D111"/>
    <mergeCell ref="C112:D112"/>
    <mergeCell ref="C113:D113"/>
    <mergeCell ref="C114:D114"/>
    <mergeCell ref="C105:D105"/>
    <mergeCell ref="C101:D101"/>
    <mergeCell ref="C102:D102"/>
    <mergeCell ref="C85:D85"/>
    <mergeCell ref="C86:D86"/>
    <mergeCell ref="C87:D87"/>
    <mergeCell ref="C88:D88"/>
    <mergeCell ref="C89:D89"/>
    <mergeCell ref="C90:D90"/>
    <mergeCell ref="C93:D93"/>
    <mergeCell ref="C94:D94"/>
    <mergeCell ref="C95:D95"/>
    <mergeCell ref="C96:D96"/>
    <mergeCell ref="C97:D97"/>
    <mergeCell ref="C98:D98"/>
    <mergeCell ref="C99:D99"/>
    <mergeCell ref="C119:D119"/>
    <mergeCell ref="C120:D120"/>
    <mergeCell ref="C56:D56"/>
    <mergeCell ref="C100:D100"/>
    <mergeCell ref="C60:D60"/>
    <mergeCell ref="C61:D61"/>
    <mergeCell ref="C62:D62"/>
    <mergeCell ref="C63:D63"/>
    <mergeCell ref="C64:D64"/>
    <mergeCell ref="C65:D65"/>
    <mergeCell ref="C66:D66"/>
    <mergeCell ref="C80:D80"/>
    <mergeCell ref="C81:D81"/>
    <mergeCell ref="C69:D69"/>
    <mergeCell ref="C70:D70"/>
    <mergeCell ref="C71:D71"/>
    <mergeCell ref="C72:D72"/>
    <mergeCell ref="C73:D73"/>
    <mergeCell ref="C74:D74"/>
    <mergeCell ref="C79:D79"/>
    <mergeCell ref="C91:D91"/>
    <mergeCell ref="C92:D92"/>
    <mergeCell ref="C47:D47"/>
    <mergeCell ref="C48:D48"/>
    <mergeCell ref="C49:D49"/>
    <mergeCell ref="C50:D50"/>
    <mergeCell ref="C51:D51"/>
    <mergeCell ref="C52:D52"/>
    <mergeCell ref="C53:D53"/>
    <mergeCell ref="C54:D54"/>
    <mergeCell ref="C55:D55"/>
    <mergeCell ref="C41:D41"/>
    <mergeCell ref="C38:D38"/>
    <mergeCell ref="C44:D44"/>
    <mergeCell ref="C45:D45"/>
    <mergeCell ref="C46:D46"/>
    <mergeCell ref="C75:D75"/>
    <mergeCell ref="C76:D76"/>
    <mergeCell ref="C77:D77"/>
    <mergeCell ref="C78:D78"/>
    <mergeCell ref="C28:D28"/>
    <mergeCell ref="C22:D22"/>
    <mergeCell ref="C31:D31"/>
    <mergeCell ref="C32:D32"/>
    <mergeCell ref="C33:D33"/>
    <mergeCell ref="C34:D34"/>
    <mergeCell ref="C35:D35"/>
    <mergeCell ref="C39:D39"/>
    <mergeCell ref="C40:D40"/>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Q4:R5"/>
    <mergeCell ref="R131:R135"/>
    <mergeCell ref="R119:R127"/>
    <mergeCell ref="R105:R115"/>
    <mergeCell ref="R84:R101"/>
    <mergeCell ref="R69:R80"/>
    <mergeCell ref="R44:R65"/>
    <mergeCell ref="R38:R40"/>
    <mergeCell ref="R31:R34"/>
    <mergeCell ref="R22:R27"/>
    <mergeCell ref="R11:R18"/>
  </mergeCells>
  <dataValidations count="1">
    <dataValidation type="whole" allowBlank="1" showInputMessage="1" showErrorMessage="1" sqref="E84:P101 E131:P131 E69:P80 E31 E105:P115 E44:P65 E38:P40 E11:P18 E32:P34 E22:P27 E119:P127">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topLeftCell="A25" zoomScaleNormal="100" zoomScaleSheetLayoutView="100" zoomScalePageLayoutView="75" workbookViewId="0">
      <selection activeCell="O46" sqref="O46"/>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74" t="s">
        <v>309</v>
      </c>
      <c r="B1" s="374"/>
      <c r="C1" s="374"/>
      <c r="D1" s="374"/>
      <c r="E1" s="374"/>
      <c r="F1" s="374"/>
    </row>
    <row r="2" spans="1:17" ht="24" customHeight="1" x14ac:dyDescent="0.2">
      <c r="A2" s="374" t="str">
        <f>'Sub Cases Monthly'!A2</f>
        <v>County Fiscal Year 2021-2022</v>
      </c>
      <c r="B2" s="374"/>
      <c r="C2" s="374"/>
      <c r="D2" s="374"/>
    </row>
    <row r="3" spans="1:17" ht="24" customHeight="1" x14ac:dyDescent="0.2">
      <c r="N3" s="1"/>
      <c r="O3" s="1"/>
    </row>
    <row r="4" spans="1:17" ht="21" customHeight="1" x14ac:dyDescent="0.2">
      <c r="A4" s="7"/>
      <c r="C4" s="123" t="s">
        <v>2</v>
      </c>
      <c r="D4" s="405" t="str">
        <f>IF('Sub Cases Monthly'!D4="","",'Sub Cases Monthly'!D4)</f>
        <v>Brevard</v>
      </c>
      <c r="E4" s="405"/>
      <c r="F4" s="8"/>
      <c r="G4" s="123" t="s">
        <v>230</v>
      </c>
      <c r="H4" s="405" t="str">
        <f>IF('Sub Cases Monthly'!H4="","",'Sub Cases Monthly'!H4)</f>
        <v>August</v>
      </c>
      <c r="I4" s="405"/>
      <c r="K4" s="123" t="s">
        <v>3</v>
      </c>
      <c r="L4" s="122">
        <f>IF('Sub Cases Monthly'!L4="","",'Sub Cases Monthly'!L4)</f>
        <v>2</v>
      </c>
      <c r="N4" s="1"/>
      <c r="O4" s="367" t="str">
        <f>'Sub Cases Monthly'!Q4</f>
        <v>CCOC Form Version 2
Revised: 11/10/21</v>
      </c>
      <c r="P4" s="367"/>
      <c r="Q4" s="367"/>
    </row>
    <row r="5" spans="1:17" ht="21" customHeight="1" thickBot="1" x14ac:dyDescent="0.35">
      <c r="A5" s="7"/>
      <c r="C5" s="123" t="s">
        <v>73</v>
      </c>
      <c r="D5" s="406" t="str">
        <f>IF('Sub Cases Monthly'!D5="","",'Sub Cases Monthly'!D5)</f>
        <v>Andrea Butler</v>
      </c>
      <c r="E5" s="406"/>
      <c r="F5" s="8"/>
      <c r="N5" s="9"/>
      <c r="O5" s="404"/>
      <c r="P5" s="404"/>
      <c r="Q5" s="404"/>
    </row>
    <row r="6" spans="1:17" ht="26.25" customHeight="1" thickBot="1" x14ac:dyDescent="0.25">
      <c r="A6" s="7"/>
      <c r="C6" s="123" t="s">
        <v>84</v>
      </c>
      <c r="D6" s="405" t="str">
        <f>IF('Sub Cases Monthly'!D6="","",'Sub Cases Monthly'!D6)</f>
        <v>andrea.butler@brevardclerk.us</v>
      </c>
      <c r="E6" s="405"/>
      <c r="F6" s="8"/>
      <c r="K6"/>
      <c r="L6"/>
      <c r="M6"/>
      <c r="N6"/>
      <c r="O6" s="399" t="str">
        <f>"Total Number of Financial Receipts
for the CFY "&amp;RIGHT(A2,9)&amp;":"</f>
        <v>Total Number of Financial Receipts
for the CFY 2021-2022:</v>
      </c>
      <c r="P6" s="400"/>
      <c r="Q6" s="401"/>
    </row>
    <row r="7" spans="1:17" ht="27" customHeight="1" thickBot="1" x14ac:dyDescent="0.25">
      <c r="A7" s="7"/>
      <c r="J7" s="402" t="s">
        <v>425</v>
      </c>
      <c r="K7" s="402"/>
      <c r="L7" s="402"/>
      <c r="M7" s="402"/>
      <c r="N7" s="403"/>
      <c r="O7" s="407">
        <v>395923</v>
      </c>
      <c r="P7" s="408"/>
      <c r="Q7" s="409"/>
    </row>
    <row r="8" spans="1:17" ht="19.5" customHeight="1" thickBot="1" x14ac:dyDescent="0.25">
      <c r="A8" s="7"/>
      <c r="D8" s="7"/>
    </row>
    <row r="9" spans="1:17" ht="19.5" customHeight="1" thickBot="1" x14ac:dyDescent="0.25">
      <c r="B9" s="22" t="s">
        <v>236</v>
      </c>
      <c r="C9" s="22" t="s">
        <v>398</v>
      </c>
      <c r="D9" s="11"/>
      <c r="E9" s="29">
        <f>'Sub Cases Monthly'!E10</f>
        <v>44470</v>
      </c>
      <c r="F9" s="30">
        <f>EDATE(E9,1)</f>
        <v>44501</v>
      </c>
      <c r="G9" s="30">
        <f t="shared" ref="G9:P9" si="0">EDATE(F9,1)</f>
        <v>44531</v>
      </c>
      <c r="H9" s="30">
        <f t="shared" si="0"/>
        <v>44562</v>
      </c>
      <c r="I9" s="30">
        <f t="shared" si="0"/>
        <v>44593</v>
      </c>
      <c r="J9" s="30">
        <f t="shared" si="0"/>
        <v>44621</v>
      </c>
      <c r="K9" s="30">
        <f t="shared" si="0"/>
        <v>44652</v>
      </c>
      <c r="L9" s="30">
        <f t="shared" si="0"/>
        <v>44682</v>
      </c>
      <c r="M9" s="30">
        <f t="shared" si="0"/>
        <v>44713</v>
      </c>
      <c r="N9" s="30">
        <f t="shared" si="0"/>
        <v>44743</v>
      </c>
      <c r="O9" s="30">
        <f t="shared" si="0"/>
        <v>44774</v>
      </c>
      <c r="P9" s="30">
        <f t="shared" si="0"/>
        <v>44805</v>
      </c>
      <c r="Q9" s="68" t="s">
        <v>228</v>
      </c>
    </row>
    <row r="10" spans="1:17" ht="19.5" customHeight="1" x14ac:dyDescent="0.2">
      <c r="B10" s="397" t="s">
        <v>132</v>
      </c>
      <c r="C10" s="382"/>
      <c r="D10" s="382"/>
      <c r="E10" s="203">
        <f>'Sub Cases Monthly'!E19</f>
        <v>522</v>
      </c>
      <c r="F10" s="204">
        <f>'Sub Cases Monthly'!F19</f>
        <v>472</v>
      </c>
      <c r="G10" s="204">
        <f>'Sub Cases Monthly'!G19</f>
        <v>438</v>
      </c>
      <c r="H10" s="204">
        <f>'Sub Cases Monthly'!H19</f>
        <v>557</v>
      </c>
      <c r="I10" s="204">
        <f>'Sub Cases Monthly'!I19</f>
        <v>549</v>
      </c>
      <c r="J10" s="204">
        <f>'Sub Cases Monthly'!J19</f>
        <v>556</v>
      </c>
      <c r="K10" s="204">
        <f>'Sub Cases Monthly'!K19</f>
        <v>628</v>
      </c>
      <c r="L10" s="204">
        <f>'Sub Cases Monthly'!L19</f>
        <v>597</v>
      </c>
      <c r="M10" s="204">
        <f>'Sub Cases Monthly'!M19</f>
        <v>579</v>
      </c>
      <c r="N10" s="204">
        <f>'Sub Cases Monthly'!N19</f>
        <v>658</v>
      </c>
      <c r="O10" s="204">
        <f>'Sub Cases Monthly'!O19</f>
        <v>626</v>
      </c>
      <c r="P10" s="205">
        <f>'Sub Cases Monthly'!P19</f>
        <v>0</v>
      </c>
      <c r="Q10" s="206">
        <f>SUM(E10:P10)</f>
        <v>6182</v>
      </c>
    </row>
    <row r="11" spans="1:17" ht="19.5" customHeight="1" x14ac:dyDescent="0.2">
      <c r="B11" s="395" t="s">
        <v>133</v>
      </c>
      <c r="C11" s="377"/>
      <c r="D11" s="377"/>
      <c r="E11" s="207">
        <f>'Sub Cases Monthly'!E28</f>
        <v>637</v>
      </c>
      <c r="F11" s="208">
        <f>'Sub Cases Monthly'!F28</f>
        <v>653</v>
      </c>
      <c r="G11" s="208">
        <f>'Sub Cases Monthly'!G28</f>
        <v>692</v>
      </c>
      <c r="H11" s="208">
        <f>'Sub Cases Monthly'!H28</f>
        <v>609</v>
      </c>
      <c r="I11" s="208">
        <f>'Sub Cases Monthly'!I28</f>
        <v>686</v>
      </c>
      <c r="J11" s="208">
        <f>'Sub Cases Monthly'!J28</f>
        <v>712</v>
      </c>
      <c r="K11" s="208">
        <f>'Sub Cases Monthly'!K28</f>
        <v>741</v>
      </c>
      <c r="L11" s="208">
        <f>'Sub Cases Monthly'!L28</f>
        <v>745</v>
      </c>
      <c r="M11" s="208">
        <f>'Sub Cases Monthly'!M28</f>
        <v>745</v>
      </c>
      <c r="N11" s="208">
        <f>'Sub Cases Monthly'!N28</f>
        <v>664</v>
      </c>
      <c r="O11" s="208">
        <f>'Sub Cases Monthly'!O28</f>
        <v>737</v>
      </c>
      <c r="P11" s="209">
        <f>'Sub Cases Monthly'!P28</f>
        <v>0</v>
      </c>
      <c r="Q11" s="210">
        <f t="shared" ref="Q11:Q19" si="1">SUM(E11:P11)</f>
        <v>7621</v>
      </c>
    </row>
    <row r="12" spans="1:17" ht="19.5" customHeight="1" x14ac:dyDescent="0.2">
      <c r="B12" s="395" t="s">
        <v>140</v>
      </c>
      <c r="C12" s="377"/>
      <c r="D12" s="377"/>
      <c r="E12" s="207">
        <f>'Sub Cases Monthly'!E35</f>
        <v>90</v>
      </c>
      <c r="F12" s="208">
        <f>'Sub Cases Monthly'!F35</f>
        <v>73</v>
      </c>
      <c r="G12" s="208">
        <f>'Sub Cases Monthly'!G35</f>
        <v>100</v>
      </c>
      <c r="H12" s="208">
        <f>'Sub Cases Monthly'!H35</f>
        <v>83</v>
      </c>
      <c r="I12" s="208">
        <f>'Sub Cases Monthly'!I35</f>
        <v>90</v>
      </c>
      <c r="J12" s="208">
        <f>'Sub Cases Monthly'!J35</f>
        <v>90</v>
      </c>
      <c r="K12" s="208">
        <f>'Sub Cases Monthly'!K35</f>
        <v>94</v>
      </c>
      <c r="L12" s="208">
        <f>'Sub Cases Monthly'!L35</f>
        <v>96</v>
      </c>
      <c r="M12" s="208">
        <f>'Sub Cases Monthly'!M35</f>
        <v>69</v>
      </c>
      <c r="N12" s="208">
        <f>'Sub Cases Monthly'!N35</f>
        <v>58</v>
      </c>
      <c r="O12" s="208">
        <f>'Sub Cases Monthly'!O35</f>
        <v>79</v>
      </c>
      <c r="P12" s="209">
        <f>'Sub Cases Monthly'!P35</f>
        <v>0</v>
      </c>
      <c r="Q12" s="210">
        <f t="shared" si="1"/>
        <v>922</v>
      </c>
    </row>
    <row r="13" spans="1:17" ht="19.5" customHeight="1" x14ac:dyDescent="0.2">
      <c r="B13" s="395" t="s">
        <v>137</v>
      </c>
      <c r="C13" s="377"/>
      <c r="D13" s="377"/>
      <c r="E13" s="207">
        <f>'Sub Cases Monthly'!E41</f>
        <v>843</v>
      </c>
      <c r="F13" s="208">
        <f>'Sub Cases Monthly'!F41</f>
        <v>738</v>
      </c>
      <c r="G13" s="208">
        <f>'Sub Cases Monthly'!G41</f>
        <v>715</v>
      </c>
      <c r="H13" s="208">
        <f>'Sub Cases Monthly'!H41</f>
        <v>761</v>
      </c>
      <c r="I13" s="208">
        <f>'Sub Cases Monthly'!I41</f>
        <v>758</v>
      </c>
      <c r="J13" s="208">
        <f>'Sub Cases Monthly'!J41</f>
        <v>840</v>
      </c>
      <c r="K13" s="208">
        <f>'Sub Cases Monthly'!K41</f>
        <v>897</v>
      </c>
      <c r="L13" s="208">
        <f>'Sub Cases Monthly'!L41</f>
        <v>803</v>
      </c>
      <c r="M13" s="208">
        <f>'Sub Cases Monthly'!M41</f>
        <v>742</v>
      </c>
      <c r="N13" s="208">
        <f>'Sub Cases Monthly'!N41</f>
        <v>820</v>
      </c>
      <c r="O13" s="208">
        <f>'Sub Cases Monthly'!O41</f>
        <v>799</v>
      </c>
      <c r="P13" s="209">
        <f>'Sub Cases Monthly'!P41</f>
        <v>0</v>
      </c>
      <c r="Q13" s="210">
        <f t="shared" si="1"/>
        <v>8716</v>
      </c>
    </row>
    <row r="14" spans="1:17" ht="19.5" customHeight="1" x14ac:dyDescent="0.2">
      <c r="B14" s="395" t="s">
        <v>134</v>
      </c>
      <c r="C14" s="377"/>
      <c r="D14" s="377"/>
      <c r="E14" s="207">
        <f>'Sub Cases Monthly'!E66</f>
        <v>272</v>
      </c>
      <c r="F14" s="208">
        <f>'Sub Cases Monthly'!F66</f>
        <v>264</v>
      </c>
      <c r="G14" s="208">
        <f>'Sub Cases Monthly'!G66</f>
        <v>273</v>
      </c>
      <c r="H14" s="208">
        <f>'Sub Cases Monthly'!H66</f>
        <v>307</v>
      </c>
      <c r="I14" s="208">
        <f>'Sub Cases Monthly'!I66</f>
        <v>290</v>
      </c>
      <c r="J14" s="208">
        <f>'Sub Cases Monthly'!J66</f>
        <v>404</v>
      </c>
      <c r="K14" s="208">
        <f>'Sub Cases Monthly'!K66</f>
        <v>345</v>
      </c>
      <c r="L14" s="208">
        <f>'Sub Cases Monthly'!L66</f>
        <v>320</v>
      </c>
      <c r="M14" s="208">
        <f>'Sub Cases Monthly'!M66</f>
        <v>391</v>
      </c>
      <c r="N14" s="208">
        <f>'Sub Cases Monthly'!N66</f>
        <v>322</v>
      </c>
      <c r="O14" s="208">
        <f>'Sub Cases Monthly'!O66</f>
        <v>369</v>
      </c>
      <c r="P14" s="209">
        <f>'Sub Cases Monthly'!P66</f>
        <v>0</v>
      </c>
      <c r="Q14" s="210">
        <f t="shared" si="1"/>
        <v>3557</v>
      </c>
    </row>
    <row r="15" spans="1:17" ht="19.5" customHeight="1" x14ac:dyDescent="0.2">
      <c r="B15" s="395" t="s">
        <v>135</v>
      </c>
      <c r="C15" s="377"/>
      <c r="D15" s="377"/>
      <c r="E15" s="207">
        <f>'Sub Cases Monthly'!E81</f>
        <v>889</v>
      </c>
      <c r="F15" s="208">
        <f>'Sub Cases Monthly'!F81</f>
        <v>860</v>
      </c>
      <c r="G15" s="208">
        <f>'Sub Cases Monthly'!G81</f>
        <v>885</v>
      </c>
      <c r="H15" s="208">
        <f>'Sub Cases Monthly'!H81</f>
        <v>928</v>
      </c>
      <c r="I15" s="208">
        <f>'Sub Cases Monthly'!I81</f>
        <v>775</v>
      </c>
      <c r="J15" s="208">
        <f>'Sub Cases Monthly'!J81</f>
        <v>806</v>
      </c>
      <c r="K15" s="208">
        <f>'Sub Cases Monthly'!K81</f>
        <v>735</v>
      </c>
      <c r="L15" s="208">
        <f>'Sub Cases Monthly'!L81</f>
        <v>1035</v>
      </c>
      <c r="M15" s="208">
        <f>'Sub Cases Monthly'!M81</f>
        <v>1289</v>
      </c>
      <c r="N15" s="208">
        <f>'Sub Cases Monthly'!N81</f>
        <v>832</v>
      </c>
      <c r="O15" s="208">
        <f>'Sub Cases Monthly'!O81</f>
        <v>829</v>
      </c>
      <c r="P15" s="209">
        <f>'Sub Cases Monthly'!P81</f>
        <v>0</v>
      </c>
      <c r="Q15" s="210">
        <f t="shared" si="1"/>
        <v>9863</v>
      </c>
    </row>
    <row r="16" spans="1:17" ht="19.5" customHeight="1" x14ac:dyDescent="0.2">
      <c r="B16" s="395" t="s">
        <v>136</v>
      </c>
      <c r="C16" s="377"/>
      <c r="D16" s="377"/>
      <c r="E16" s="207">
        <f>'Sub Cases Monthly'!E102</f>
        <v>640</v>
      </c>
      <c r="F16" s="208">
        <f>'Sub Cases Monthly'!F102</f>
        <v>578</v>
      </c>
      <c r="G16" s="208">
        <f>'Sub Cases Monthly'!G102</f>
        <v>577</v>
      </c>
      <c r="H16" s="208">
        <f>'Sub Cases Monthly'!H102</f>
        <v>631</v>
      </c>
      <c r="I16" s="208">
        <f>'Sub Cases Monthly'!I102</f>
        <v>640</v>
      </c>
      <c r="J16" s="208">
        <f>'Sub Cases Monthly'!J102</f>
        <v>810</v>
      </c>
      <c r="K16" s="208">
        <f>'Sub Cases Monthly'!K102</f>
        <v>665</v>
      </c>
      <c r="L16" s="208">
        <f>'Sub Cases Monthly'!L102</f>
        <v>665</v>
      </c>
      <c r="M16" s="208">
        <f>'Sub Cases Monthly'!M102</f>
        <v>620</v>
      </c>
      <c r="N16" s="208">
        <f>'Sub Cases Monthly'!N102</f>
        <v>661</v>
      </c>
      <c r="O16" s="208">
        <f>'Sub Cases Monthly'!O102</f>
        <v>704</v>
      </c>
      <c r="P16" s="209">
        <f>'Sub Cases Monthly'!P102</f>
        <v>0</v>
      </c>
      <c r="Q16" s="210">
        <f t="shared" si="1"/>
        <v>7191</v>
      </c>
    </row>
    <row r="17" spans="1:17" ht="19.5" customHeight="1" x14ac:dyDescent="0.2">
      <c r="B17" s="395" t="s">
        <v>233</v>
      </c>
      <c r="C17" s="377"/>
      <c r="D17" s="377"/>
      <c r="E17" s="207">
        <f>'Sub Cases Monthly'!E116</f>
        <v>522</v>
      </c>
      <c r="F17" s="208">
        <f>'Sub Cases Monthly'!F116</f>
        <v>483</v>
      </c>
      <c r="G17" s="208">
        <f>'Sub Cases Monthly'!G116</f>
        <v>452</v>
      </c>
      <c r="H17" s="208">
        <f>'Sub Cases Monthly'!H116</f>
        <v>505</v>
      </c>
      <c r="I17" s="208">
        <f>'Sub Cases Monthly'!I116</f>
        <v>488</v>
      </c>
      <c r="J17" s="208">
        <f>'Sub Cases Monthly'!J116</f>
        <v>662</v>
      </c>
      <c r="K17" s="208">
        <f>'Sub Cases Monthly'!K116</f>
        <v>541</v>
      </c>
      <c r="L17" s="208">
        <f>'Sub Cases Monthly'!L116</f>
        <v>548</v>
      </c>
      <c r="M17" s="208">
        <f>'Sub Cases Monthly'!M116</f>
        <v>613</v>
      </c>
      <c r="N17" s="208">
        <f>'Sub Cases Monthly'!N116</f>
        <v>531</v>
      </c>
      <c r="O17" s="208">
        <f>'Sub Cases Monthly'!O116</f>
        <v>588</v>
      </c>
      <c r="P17" s="209">
        <f>'Sub Cases Monthly'!P116</f>
        <v>0</v>
      </c>
      <c r="Q17" s="210">
        <f t="shared" si="1"/>
        <v>5933</v>
      </c>
    </row>
    <row r="18" spans="1:17" ht="19.5" customHeight="1" x14ac:dyDescent="0.2">
      <c r="B18" s="395" t="s">
        <v>139</v>
      </c>
      <c r="C18" s="377"/>
      <c r="D18" s="377"/>
      <c r="E18" s="207">
        <f>'Sub Cases Monthly'!E128</f>
        <v>21</v>
      </c>
      <c r="F18" s="208">
        <f>'Sub Cases Monthly'!F128</f>
        <v>25</v>
      </c>
      <c r="G18" s="208">
        <f>'Sub Cases Monthly'!G128</f>
        <v>28</v>
      </c>
      <c r="H18" s="208">
        <f>'Sub Cases Monthly'!H128</f>
        <v>27</v>
      </c>
      <c r="I18" s="208">
        <f>'Sub Cases Monthly'!I128</f>
        <v>26</v>
      </c>
      <c r="J18" s="208">
        <f>'Sub Cases Monthly'!J128</f>
        <v>44</v>
      </c>
      <c r="K18" s="208">
        <f>'Sub Cases Monthly'!K128</f>
        <v>31</v>
      </c>
      <c r="L18" s="208">
        <f>'Sub Cases Monthly'!L128</f>
        <v>16</v>
      </c>
      <c r="M18" s="208">
        <f>'Sub Cases Monthly'!M128</f>
        <v>20</v>
      </c>
      <c r="N18" s="208">
        <f>'Sub Cases Monthly'!N128</f>
        <v>21</v>
      </c>
      <c r="O18" s="208">
        <f>'Sub Cases Monthly'!O128</f>
        <v>24</v>
      </c>
      <c r="P18" s="209">
        <f>'Sub Cases Monthly'!P128</f>
        <v>0</v>
      </c>
      <c r="Q18" s="210">
        <f t="shared" si="1"/>
        <v>283</v>
      </c>
    </row>
    <row r="19" spans="1:17" ht="19.5" customHeight="1" thickBot="1" x14ac:dyDescent="0.25">
      <c r="B19" s="396" t="s">
        <v>138</v>
      </c>
      <c r="C19" s="384"/>
      <c r="D19" s="384"/>
      <c r="E19" s="211">
        <f>'Sub Cases Monthly'!E132</f>
        <v>3679</v>
      </c>
      <c r="F19" s="212">
        <f>'Sub Cases Monthly'!F132</f>
        <v>3333</v>
      </c>
      <c r="G19" s="212">
        <f>'Sub Cases Monthly'!G132</f>
        <v>2611</v>
      </c>
      <c r="H19" s="212">
        <f>'Sub Cases Monthly'!H132</f>
        <v>2979</v>
      </c>
      <c r="I19" s="212">
        <f>'Sub Cases Monthly'!I132</f>
        <v>3041</v>
      </c>
      <c r="J19" s="212">
        <f>'Sub Cases Monthly'!J132</f>
        <v>3428</v>
      </c>
      <c r="K19" s="212">
        <f>'Sub Cases Monthly'!K132</f>
        <v>3616</v>
      </c>
      <c r="L19" s="212">
        <f>'Sub Cases Monthly'!L132</f>
        <v>3649</v>
      </c>
      <c r="M19" s="212">
        <f>'Sub Cases Monthly'!M132</f>
        <v>3113</v>
      </c>
      <c r="N19" s="212">
        <f>'Sub Cases Monthly'!N132</f>
        <v>4171</v>
      </c>
      <c r="O19" s="212">
        <f>'Sub Cases Monthly'!O132</f>
        <v>3622</v>
      </c>
      <c r="P19" s="213">
        <f>'Sub Cases Monthly'!P132</f>
        <v>0</v>
      </c>
      <c r="Q19" s="214">
        <f t="shared" si="1"/>
        <v>37242</v>
      </c>
    </row>
    <row r="20" spans="1:17" s="17" customFormat="1" ht="19.5" customHeight="1" thickTop="1" thickBot="1" x14ac:dyDescent="0.25">
      <c r="B20" s="398" t="s">
        <v>399</v>
      </c>
      <c r="C20" s="386"/>
      <c r="D20" s="387"/>
      <c r="E20" s="194">
        <f t="shared" ref="E20:P20" si="2">SUM(E10:E19)</f>
        <v>8115</v>
      </c>
      <c r="F20" s="160">
        <f t="shared" si="2"/>
        <v>7479</v>
      </c>
      <c r="G20" s="160">
        <f t="shared" si="2"/>
        <v>6771</v>
      </c>
      <c r="H20" s="160">
        <f t="shared" si="2"/>
        <v>7387</v>
      </c>
      <c r="I20" s="160">
        <f t="shared" si="2"/>
        <v>7343</v>
      </c>
      <c r="J20" s="160">
        <f t="shared" si="2"/>
        <v>8352</v>
      </c>
      <c r="K20" s="160">
        <f t="shared" si="2"/>
        <v>8293</v>
      </c>
      <c r="L20" s="160">
        <f t="shared" si="2"/>
        <v>8474</v>
      </c>
      <c r="M20" s="160">
        <f t="shared" si="2"/>
        <v>8181</v>
      </c>
      <c r="N20" s="160">
        <f t="shared" si="2"/>
        <v>8738</v>
      </c>
      <c r="O20" s="160">
        <f t="shared" si="2"/>
        <v>8377</v>
      </c>
      <c r="P20" s="215">
        <f t="shared" si="2"/>
        <v>0</v>
      </c>
      <c r="Q20" s="216">
        <f t="shared" ref="Q20" si="3">SUM(E20:P20)</f>
        <v>87510</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235</v>
      </c>
      <c r="C22" s="22" t="s">
        <v>400</v>
      </c>
      <c r="E22" s="29">
        <f>E$9</f>
        <v>44470</v>
      </c>
      <c r="F22" s="30">
        <f t="shared" ref="F22:P22" si="4">EDATE(E22,1)</f>
        <v>44501</v>
      </c>
      <c r="G22" s="30">
        <f t="shared" si="4"/>
        <v>44531</v>
      </c>
      <c r="H22" s="30">
        <f t="shared" si="4"/>
        <v>44562</v>
      </c>
      <c r="I22" s="30">
        <f t="shared" si="4"/>
        <v>44593</v>
      </c>
      <c r="J22" s="30">
        <f t="shared" si="4"/>
        <v>44621</v>
      </c>
      <c r="K22" s="30">
        <f t="shared" si="4"/>
        <v>44652</v>
      </c>
      <c r="L22" s="30">
        <f t="shared" si="4"/>
        <v>44682</v>
      </c>
      <c r="M22" s="30">
        <f t="shared" si="4"/>
        <v>44713</v>
      </c>
      <c r="N22" s="30">
        <f t="shared" si="4"/>
        <v>44743</v>
      </c>
      <c r="O22" s="30">
        <f t="shared" si="4"/>
        <v>44774</v>
      </c>
      <c r="P22" s="30">
        <f t="shared" si="4"/>
        <v>44805</v>
      </c>
      <c r="Q22" s="69" t="s">
        <v>228</v>
      </c>
    </row>
    <row r="23" spans="1:17" ht="19.5" customHeight="1" x14ac:dyDescent="0.2">
      <c r="B23" s="397" t="s">
        <v>132</v>
      </c>
      <c r="C23" s="382"/>
      <c r="D23" s="382"/>
      <c r="E23" s="161">
        <v>755</v>
      </c>
      <c r="F23" s="162">
        <v>715</v>
      </c>
      <c r="G23" s="162">
        <v>706</v>
      </c>
      <c r="H23" s="162">
        <v>858</v>
      </c>
      <c r="I23" s="162">
        <v>674</v>
      </c>
      <c r="J23" s="162">
        <v>802</v>
      </c>
      <c r="K23" s="162">
        <v>885</v>
      </c>
      <c r="L23" s="162">
        <v>916</v>
      </c>
      <c r="M23" s="162">
        <v>935</v>
      </c>
      <c r="N23" s="162">
        <v>756</v>
      </c>
      <c r="O23" s="162">
        <v>966</v>
      </c>
      <c r="P23" s="217"/>
      <c r="Q23" s="218">
        <f>SUM(E23:P23)</f>
        <v>8968</v>
      </c>
    </row>
    <row r="24" spans="1:17" ht="19.5" customHeight="1" x14ac:dyDescent="0.2">
      <c r="B24" s="395" t="s">
        <v>133</v>
      </c>
      <c r="C24" s="377"/>
      <c r="D24" s="377"/>
      <c r="E24" s="165">
        <v>91</v>
      </c>
      <c r="F24" s="166">
        <v>99</v>
      </c>
      <c r="G24" s="166">
        <v>82</v>
      </c>
      <c r="H24" s="166">
        <v>87</v>
      </c>
      <c r="I24" s="166">
        <v>73</v>
      </c>
      <c r="J24" s="166">
        <v>118</v>
      </c>
      <c r="K24" s="166">
        <v>83</v>
      </c>
      <c r="L24" s="166">
        <v>116</v>
      </c>
      <c r="M24" s="166">
        <v>106</v>
      </c>
      <c r="N24" s="166">
        <v>78</v>
      </c>
      <c r="O24" s="166">
        <v>106</v>
      </c>
      <c r="P24" s="219"/>
      <c r="Q24" s="220">
        <f t="shared" ref="Q24:Q33" si="5">SUM(E24:P24)</f>
        <v>1039</v>
      </c>
    </row>
    <row r="25" spans="1:17" ht="19.5" customHeight="1" x14ac:dyDescent="0.2">
      <c r="B25" s="395" t="s">
        <v>140</v>
      </c>
      <c r="C25" s="377"/>
      <c r="D25" s="377"/>
      <c r="E25" s="169">
        <v>134</v>
      </c>
      <c r="F25" s="170">
        <v>156</v>
      </c>
      <c r="G25" s="170">
        <v>122</v>
      </c>
      <c r="H25" s="170">
        <v>88</v>
      </c>
      <c r="I25" s="170">
        <v>103</v>
      </c>
      <c r="J25" s="170">
        <v>112</v>
      </c>
      <c r="K25" s="170">
        <v>118</v>
      </c>
      <c r="L25" s="170">
        <v>119</v>
      </c>
      <c r="M25" s="170">
        <v>135</v>
      </c>
      <c r="N25" s="170">
        <v>93</v>
      </c>
      <c r="O25" s="170">
        <v>128</v>
      </c>
      <c r="P25" s="221"/>
      <c r="Q25" s="220">
        <f t="shared" si="5"/>
        <v>1308</v>
      </c>
    </row>
    <row r="26" spans="1:17" ht="19.5" customHeight="1" x14ac:dyDescent="0.2">
      <c r="B26" s="395" t="s">
        <v>137</v>
      </c>
      <c r="C26" s="377"/>
      <c r="D26" s="377"/>
      <c r="E26" s="165">
        <v>242</v>
      </c>
      <c r="F26" s="166">
        <v>196</v>
      </c>
      <c r="G26" s="166">
        <v>164</v>
      </c>
      <c r="H26" s="166">
        <v>262</v>
      </c>
      <c r="I26" s="166">
        <v>228</v>
      </c>
      <c r="J26" s="166">
        <v>214</v>
      </c>
      <c r="K26" s="166">
        <v>184</v>
      </c>
      <c r="L26" s="166">
        <v>224</v>
      </c>
      <c r="M26" s="166">
        <v>257</v>
      </c>
      <c r="N26" s="166">
        <v>173</v>
      </c>
      <c r="O26" s="166">
        <v>298</v>
      </c>
      <c r="P26" s="219"/>
      <c r="Q26" s="220">
        <f t="shared" si="5"/>
        <v>2442</v>
      </c>
    </row>
    <row r="27" spans="1:17" ht="19.5" customHeight="1" x14ac:dyDescent="0.2">
      <c r="B27" s="395" t="s">
        <v>134</v>
      </c>
      <c r="C27" s="377"/>
      <c r="D27" s="377"/>
      <c r="E27" s="169">
        <v>131</v>
      </c>
      <c r="F27" s="170">
        <v>100</v>
      </c>
      <c r="G27" s="170">
        <v>113</v>
      </c>
      <c r="H27" s="170">
        <v>157</v>
      </c>
      <c r="I27" s="170">
        <v>129</v>
      </c>
      <c r="J27" s="170">
        <v>174</v>
      </c>
      <c r="K27" s="170">
        <v>143</v>
      </c>
      <c r="L27" s="170">
        <v>148</v>
      </c>
      <c r="M27" s="170">
        <v>144</v>
      </c>
      <c r="N27" s="170">
        <v>128</v>
      </c>
      <c r="O27" s="170"/>
      <c r="P27" s="221"/>
      <c r="Q27" s="220">
        <f t="shared" si="5"/>
        <v>1367</v>
      </c>
    </row>
    <row r="28" spans="1:17" ht="19.5" customHeight="1" x14ac:dyDescent="0.2">
      <c r="B28" s="395" t="s">
        <v>135</v>
      </c>
      <c r="C28" s="377"/>
      <c r="D28" s="377"/>
      <c r="E28" s="165">
        <v>342</v>
      </c>
      <c r="F28" s="166">
        <v>257</v>
      </c>
      <c r="G28" s="166">
        <v>298</v>
      </c>
      <c r="H28" s="166">
        <v>302</v>
      </c>
      <c r="I28" s="166">
        <v>300</v>
      </c>
      <c r="J28" s="166">
        <v>362</v>
      </c>
      <c r="K28" s="166">
        <v>312</v>
      </c>
      <c r="L28" s="166">
        <v>357</v>
      </c>
      <c r="M28" s="166">
        <v>393</v>
      </c>
      <c r="N28" s="166">
        <v>439</v>
      </c>
      <c r="O28" s="166"/>
      <c r="P28" s="219"/>
      <c r="Q28" s="220">
        <f t="shared" si="5"/>
        <v>3362</v>
      </c>
    </row>
    <row r="29" spans="1:17" ht="19.5" customHeight="1" x14ac:dyDescent="0.2">
      <c r="B29" s="395" t="s">
        <v>136</v>
      </c>
      <c r="C29" s="377"/>
      <c r="D29" s="377"/>
      <c r="E29" s="169">
        <v>211</v>
      </c>
      <c r="F29" s="170">
        <v>221</v>
      </c>
      <c r="G29" s="170">
        <v>212</v>
      </c>
      <c r="H29" s="170">
        <v>245</v>
      </c>
      <c r="I29" s="170">
        <v>246</v>
      </c>
      <c r="J29" s="170">
        <v>332</v>
      </c>
      <c r="K29" s="170">
        <v>247</v>
      </c>
      <c r="L29" s="170">
        <v>290</v>
      </c>
      <c r="M29" s="170">
        <v>345</v>
      </c>
      <c r="N29" s="170">
        <v>334</v>
      </c>
      <c r="O29" s="170"/>
      <c r="P29" s="221"/>
      <c r="Q29" s="220">
        <f t="shared" si="5"/>
        <v>2683</v>
      </c>
    </row>
    <row r="30" spans="1:17" ht="19.5" customHeight="1" x14ac:dyDescent="0.2">
      <c r="B30" s="395" t="s">
        <v>233</v>
      </c>
      <c r="C30" s="377"/>
      <c r="D30" s="377"/>
      <c r="E30" s="165">
        <v>500</v>
      </c>
      <c r="F30" s="166">
        <v>521</v>
      </c>
      <c r="G30" s="166">
        <v>475</v>
      </c>
      <c r="H30" s="166">
        <v>599</v>
      </c>
      <c r="I30" s="166">
        <v>698</v>
      </c>
      <c r="J30" s="166">
        <v>808</v>
      </c>
      <c r="K30" s="166">
        <v>706</v>
      </c>
      <c r="L30" s="166">
        <v>560</v>
      </c>
      <c r="M30" s="166">
        <v>538</v>
      </c>
      <c r="N30" s="166">
        <v>418</v>
      </c>
      <c r="O30" s="166"/>
      <c r="P30" s="219"/>
      <c r="Q30" s="220">
        <f t="shared" si="5"/>
        <v>5823</v>
      </c>
    </row>
    <row r="31" spans="1:17" ht="19.5" customHeight="1" thickBot="1" x14ac:dyDescent="0.25">
      <c r="B31" s="395" t="s">
        <v>139</v>
      </c>
      <c r="C31" s="377"/>
      <c r="D31" s="377"/>
      <c r="E31" s="169">
        <v>72</v>
      </c>
      <c r="F31" s="170">
        <v>52</v>
      </c>
      <c r="G31" s="170">
        <v>68</v>
      </c>
      <c r="H31" s="170">
        <v>107</v>
      </c>
      <c r="I31" s="170">
        <v>89</v>
      </c>
      <c r="J31" s="170">
        <v>79</v>
      </c>
      <c r="K31" s="170">
        <v>89</v>
      </c>
      <c r="L31" s="170">
        <v>61</v>
      </c>
      <c r="M31" s="170">
        <v>81</v>
      </c>
      <c r="N31" s="170">
        <v>59</v>
      </c>
      <c r="O31" s="170"/>
      <c r="P31" s="221"/>
      <c r="Q31" s="220">
        <f t="shared" si="5"/>
        <v>757</v>
      </c>
    </row>
    <row r="32" spans="1:17" ht="19.5" hidden="1" customHeight="1" thickBot="1" x14ac:dyDescent="0.25">
      <c r="B32" s="396" t="s">
        <v>138</v>
      </c>
      <c r="C32" s="384"/>
      <c r="D32" s="385"/>
      <c r="E32" s="222"/>
      <c r="F32" s="235"/>
      <c r="G32" s="235"/>
      <c r="H32" s="235"/>
      <c r="I32" s="235"/>
      <c r="J32" s="235"/>
      <c r="K32" s="235"/>
      <c r="L32" s="235"/>
      <c r="M32" s="235"/>
      <c r="N32" s="235"/>
      <c r="O32" s="235"/>
      <c r="P32" s="236"/>
      <c r="Q32" s="223">
        <f t="shared" si="5"/>
        <v>0</v>
      </c>
    </row>
    <row r="33" spans="1:17" s="17" customFormat="1" ht="19.5" customHeight="1" thickTop="1" thickBot="1" x14ac:dyDescent="0.25">
      <c r="B33" s="398" t="str">
        <f>"TOTAL "&amp;C22&amp;" "</f>
        <v xml:space="preserve">TOTAL REOPENS </v>
      </c>
      <c r="C33" s="386"/>
      <c r="D33" s="387"/>
      <c r="E33" s="237">
        <f t="shared" ref="E33:P33" si="6">SUM(E23:E32)</f>
        <v>2478</v>
      </c>
      <c r="F33" s="238">
        <f t="shared" si="6"/>
        <v>2317</v>
      </c>
      <c r="G33" s="238">
        <f t="shared" si="6"/>
        <v>2240</v>
      </c>
      <c r="H33" s="238">
        <f t="shared" si="6"/>
        <v>2705</v>
      </c>
      <c r="I33" s="238">
        <f t="shared" si="6"/>
        <v>2540</v>
      </c>
      <c r="J33" s="238">
        <f t="shared" si="6"/>
        <v>3001</v>
      </c>
      <c r="K33" s="238">
        <f t="shared" si="6"/>
        <v>2767</v>
      </c>
      <c r="L33" s="238">
        <f t="shared" si="6"/>
        <v>2791</v>
      </c>
      <c r="M33" s="238">
        <f t="shared" si="6"/>
        <v>2934</v>
      </c>
      <c r="N33" s="238">
        <f t="shared" si="6"/>
        <v>2478</v>
      </c>
      <c r="O33" s="238">
        <f t="shared" si="6"/>
        <v>1498</v>
      </c>
      <c r="P33" s="239">
        <f t="shared" si="6"/>
        <v>0</v>
      </c>
      <c r="Q33" s="224">
        <f t="shared" si="5"/>
        <v>27749</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234</v>
      </c>
      <c r="C35" s="22" t="s">
        <v>231</v>
      </c>
      <c r="E35" s="29">
        <f>E$9</f>
        <v>44470</v>
      </c>
      <c r="F35" s="30">
        <f t="shared" ref="F35:P35" si="7">EDATE(E35,1)</f>
        <v>44501</v>
      </c>
      <c r="G35" s="30">
        <f t="shared" si="7"/>
        <v>44531</v>
      </c>
      <c r="H35" s="30">
        <f t="shared" si="7"/>
        <v>44562</v>
      </c>
      <c r="I35" s="30">
        <f t="shared" si="7"/>
        <v>44593</v>
      </c>
      <c r="J35" s="30">
        <f t="shared" si="7"/>
        <v>44621</v>
      </c>
      <c r="K35" s="30">
        <f t="shared" si="7"/>
        <v>44652</v>
      </c>
      <c r="L35" s="30">
        <f t="shared" si="7"/>
        <v>44682</v>
      </c>
      <c r="M35" s="30">
        <f t="shared" si="7"/>
        <v>44713</v>
      </c>
      <c r="N35" s="30">
        <f t="shared" si="7"/>
        <v>44743</v>
      </c>
      <c r="O35" s="30">
        <f t="shared" si="7"/>
        <v>44774</v>
      </c>
      <c r="P35" s="30">
        <f t="shared" si="7"/>
        <v>44805</v>
      </c>
      <c r="Q35" s="69" t="s">
        <v>228</v>
      </c>
    </row>
    <row r="36" spans="1:17" ht="19.5" customHeight="1" x14ac:dyDescent="0.2">
      <c r="B36" s="397" t="s">
        <v>132</v>
      </c>
      <c r="C36" s="382"/>
      <c r="D36" s="382"/>
      <c r="E36" s="148">
        <v>14</v>
      </c>
      <c r="F36" s="149">
        <v>12</v>
      </c>
      <c r="G36" s="149">
        <v>25</v>
      </c>
      <c r="H36" s="149">
        <v>12</v>
      </c>
      <c r="I36" s="149">
        <v>15</v>
      </c>
      <c r="J36" s="149">
        <v>20</v>
      </c>
      <c r="K36" s="149">
        <v>19</v>
      </c>
      <c r="L36" s="149">
        <v>23</v>
      </c>
      <c r="M36" s="149">
        <v>6</v>
      </c>
      <c r="N36" s="149">
        <v>13</v>
      </c>
      <c r="O36" s="149">
        <v>37</v>
      </c>
      <c r="P36" s="225"/>
      <c r="Q36" s="226">
        <f t="shared" ref="Q36:Q46" si="8">SUM(E36:P36)</f>
        <v>196</v>
      </c>
    </row>
    <row r="37" spans="1:17" ht="19.5" customHeight="1" x14ac:dyDescent="0.2">
      <c r="B37" s="395" t="s">
        <v>133</v>
      </c>
      <c r="C37" s="377"/>
      <c r="D37" s="377"/>
      <c r="E37" s="151">
        <v>3</v>
      </c>
      <c r="F37" s="152">
        <v>0</v>
      </c>
      <c r="G37" s="152">
        <v>2</v>
      </c>
      <c r="H37" s="152">
        <v>2</v>
      </c>
      <c r="I37" s="152">
        <v>3</v>
      </c>
      <c r="J37" s="152">
        <v>1</v>
      </c>
      <c r="K37" s="152">
        <v>1</v>
      </c>
      <c r="L37" s="152">
        <v>3</v>
      </c>
      <c r="M37" s="152">
        <v>1</v>
      </c>
      <c r="N37" s="152">
        <v>0</v>
      </c>
      <c r="O37" s="152">
        <v>0</v>
      </c>
      <c r="P37" s="227"/>
      <c r="Q37" s="228">
        <f t="shared" si="8"/>
        <v>16</v>
      </c>
    </row>
    <row r="38" spans="1:17" ht="19.5" customHeight="1" x14ac:dyDescent="0.2">
      <c r="B38" s="395" t="s">
        <v>140</v>
      </c>
      <c r="C38" s="377"/>
      <c r="D38" s="377"/>
      <c r="E38" s="154">
        <v>0</v>
      </c>
      <c r="F38" s="155">
        <v>0</v>
      </c>
      <c r="G38" s="155">
        <v>0</v>
      </c>
      <c r="H38" s="155">
        <v>0</v>
      </c>
      <c r="I38" s="155">
        <v>0</v>
      </c>
      <c r="J38" s="155">
        <v>0</v>
      </c>
      <c r="K38" s="155">
        <v>0</v>
      </c>
      <c r="L38" s="155">
        <v>0</v>
      </c>
      <c r="M38" s="155">
        <v>0</v>
      </c>
      <c r="N38" s="155">
        <v>0</v>
      </c>
      <c r="O38" s="155">
        <v>0</v>
      </c>
      <c r="P38" s="229"/>
      <c r="Q38" s="228">
        <f t="shared" si="8"/>
        <v>0</v>
      </c>
    </row>
    <row r="39" spans="1:17" ht="19.5" customHeight="1" x14ac:dyDescent="0.2">
      <c r="B39" s="395" t="s">
        <v>137</v>
      </c>
      <c r="C39" s="377"/>
      <c r="D39" s="377"/>
      <c r="E39" s="151">
        <v>9</v>
      </c>
      <c r="F39" s="152">
        <v>8</v>
      </c>
      <c r="G39" s="152">
        <v>3</v>
      </c>
      <c r="H39" s="152">
        <v>5</v>
      </c>
      <c r="I39" s="152">
        <v>7</v>
      </c>
      <c r="J39" s="152">
        <v>7</v>
      </c>
      <c r="K39" s="152">
        <v>5</v>
      </c>
      <c r="L39" s="152">
        <v>10</v>
      </c>
      <c r="M39" s="152">
        <v>9</v>
      </c>
      <c r="N39" s="152">
        <v>9</v>
      </c>
      <c r="O39" s="152">
        <v>10</v>
      </c>
      <c r="P39" s="227"/>
      <c r="Q39" s="228">
        <f t="shared" si="8"/>
        <v>82</v>
      </c>
    </row>
    <row r="40" spans="1:17" ht="19.5" customHeight="1" x14ac:dyDescent="0.2">
      <c r="B40" s="395" t="s">
        <v>134</v>
      </c>
      <c r="C40" s="377"/>
      <c r="D40" s="377"/>
      <c r="E40" s="154">
        <v>10</v>
      </c>
      <c r="F40" s="155">
        <v>12</v>
      </c>
      <c r="G40" s="155">
        <v>19</v>
      </c>
      <c r="H40" s="155">
        <v>11</v>
      </c>
      <c r="I40" s="155">
        <v>11</v>
      </c>
      <c r="J40" s="155">
        <v>9</v>
      </c>
      <c r="K40" s="155">
        <v>6</v>
      </c>
      <c r="L40" s="155">
        <v>9</v>
      </c>
      <c r="M40" s="155">
        <v>6</v>
      </c>
      <c r="N40" s="155">
        <v>6</v>
      </c>
      <c r="O40" s="155">
        <v>7</v>
      </c>
      <c r="P40" s="229"/>
      <c r="Q40" s="228">
        <f t="shared" si="8"/>
        <v>106</v>
      </c>
    </row>
    <row r="41" spans="1:17" ht="19.5" customHeight="1" x14ac:dyDescent="0.2">
      <c r="B41" s="395" t="s">
        <v>135</v>
      </c>
      <c r="C41" s="377"/>
      <c r="D41" s="377"/>
      <c r="E41" s="151">
        <v>0</v>
      </c>
      <c r="F41" s="152">
        <v>1</v>
      </c>
      <c r="G41" s="152">
        <v>2</v>
      </c>
      <c r="H41" s="152">
        <v>6</v>
      </c>
      <c r="I41" s="152">
        <v>3</v>
      </c>
      <c r="J41" s="152">
        <v>0</v>
      </c>
      <c r="K41" s="152">
        <v>0</v>
      </c>
      <c r="L41" s="152">
        <v>0</v>
      </c>
      <c r="M41" s="152">
        <v>4</v>
      </c>
      <c r="N41" s="152">
        <v>2</v>
      </c>
      <c r="O41" s="152">
        <v>2</v>
      </c>
      <c r="P41" s="227"/>
      <c r="Q41" s="228">
        <f t="shared" si="8"/>
        <v>20</v>
      </c>
    </row>
    <row r="42" spans="1:17" ht="19.5" customHeight="1" x14ac:dyDescent="0.2">
      <c r="B42" s="395" t="s">
        <v>136</v>
      </c>
      <c r="C42" s="377"/>
      <c r="D42" s="377"/>
      <c r="E42" s="154">
        <v>0</v>
      </c>
      <c r="F42" s="155">
        <v>1</v>
      </c>
      <c r="G42" s="155">
        <v>3</v>
      </c>
      <c r="H42" s="155">
        <v>0</v>
      </c>
      <c r="I42" s="155">
        <v>4</v>
      </c>
      <c r="J42" s="155">
        <v>1</v>
      </c>
      <c r="K42" s="155">
        <v>1</v>
      </c>
      <c r="L42" s="155">
        <v>0</v>
      </c>
      <c r="M42" s="155">
        <v>3</v>
      </c>
      <c r="N42" s="155">
        <v>1</v>
      </c>
      <c r="O42" s="155">
        <v>0</v>
      </c>
      <c r="P42" s="229"/>
      <c r="Q42" s="228">
        <f t="shared" si="8"/>
        <v>14</v>
      </c>
    </row>
    <row r="43" spans="1:17" ht="19.5" customHeight="1" x14ac:dyDescent="0.2">
      <c r="B43" s="395" t="s">
        <v>233</v>
      </c>
      <c r="C43" s="377"/>
      <c r="D43" s="377"/>
      <c r="E43" s="151">
        <v>1</v>
      </c>
      <c r="F43" s="152">
        <v>2</v>
      </c>
      <c r="G43" s="152">
        <v>4</v>
      </c>
      <c r="H43" s="152">
        <v>3</v>
      </c>
      <c r="I43" s="152">
        <v>3</v>
      </c>
      <c r="J43" s="152">
        <v>6</v>
      </c>
      <c r="K43" s="152">
        <v>2</v>
      </c>
      <c r="L43" s="152">
        <v>1</v>
      </c>
      <c r="M43" s="152">
        <v>5</v>
      </c>
      <c r="N43" s="152">
        <v>2</v>
      </c>
      <c r="O43" s="152">
        <v>8</v>
      </c>
      <c r="P43" s="227"/>
      <c r="Q43" s="228">
        <f t="shared" si="8"/>
        <v>37</v>
      </c>
    </row>
    <row r="44" spans="1:17" ht="19.5" customHeight="1" x14ac:dyDescent="0.2">
      <c r="B44" s="395" t="s">
        <v>139</v>
      </c>
      <c r="C44" s="377"/>
      <c r="D44" s="377"/>
      <c r="E44" s="154">
        <v>1</v>
      </c>
      <c r="F44" s="155">
        <v>1</v>
      </c>
      <c r="G44" s="155">
        <v>1</v>
      </c>
      <c r="H44" s="155">
        <v>9</v>
      </c>
      <c r="I44" s="155">
        <v>2</v>
      </c>
      <c r="J44" s="155">
        <v>2</v>
      </c>
      <c r="K44" s="155">
        <v>3</v>
      </c>
      <c r="L44" s="155">
        <v>3</v>
      </c>
      <c r="M44" s="155">
        <v>5</v>
      </c>
      <c r="N44" s="155">
        <v>2</v>
      </c>
      <c r="O44" s="155">
        <v>3</v>
      </c>
      <c r="P44" s="229"/>
      <c r="Q44" s="228">
        <f t="shared" si="8"/>
        <v>32</v>
      </c>
    </row>
    <row r="45" spans="1:17" ht="19.5" customHeight="1" thickBot="1" x14ac:dyDescent="0.25">
      <c r="B45" s="396" t="s">
        <v>138</v>
      </c>
      <c r="C45" s="384"/>
      <c r="D45" s="385"/>
      <c r="E45" s="157">
        <v>0</v>
      </c>
      <c r="F45" s="158">
        <v>0</v>
      </c>
      <c r="G45" s="158">
        <v>0</v>
      </c>
      <c r="H45" s="158">
        <v>1</v>
      </c>
      <c r="I45" s="158">
        <v>0</v>
      </c>
      <c r="J45" s="158">
        <v>1</v>
      </c>
      <c r="K45" s="158">
        <v>0</v>
      </c>
      <c r="L45" s="158">
        <v>0</v>
      </c>
      <c r="M45" s="158">
        <v>0</v>
      </c>
      <c r="N45" s="158">
        <v>1</v>
      </c>
      <c r="O45" s="158">
        <v>0</v>
      </c>
      <c r="P45" s="230"/>
      <c r="Q45" s="231">
        <f t="shared" si="8"/>
        <v>3</v>
      </c>
    </row>
    <row r="46" spans="1:17" s="17" customFormat="1" ht="19.5" customHeight="1" thickTop="1" thickBot="1" x14ac:dyDescent="0.25">
      <c r="B46" s="398" t="str">
        <f>"TOTAL "&amp;C35&amp;" ="</f>
        <v>TOTAL NOAs =</v>
      </c>
      <c r="C46" s="386"/>
      <c r="D46" s="387"/>
      <c r="E46" s="159">
        <f t="shared" ref="E46:P46" si="9">SUM(E36:E45)</f>
        <v>38</v>
      </c>
      <c r="F46" s="160">
        <f t="shared" si="9"/>
        <v>37</v>
      </c>
      <c r="G46" s="160">
        <f t="shared" si="9"/>
        <v>59</v>
      </c>
      <c r="H46" s="160">
        <f t="shared" si="9"/>
        <v>49</v>
      </c>
      <c r="I46" s="160">
        <f t="shared" si="9"/>
        <v>48</v>
      </c>
      <c r="J46" s="160">
        <f t="shared" si="9"/>
        <v>47</v>
      </c>
      <c r="K46" s="160">
        <f t="shared" si="9"/>
        <v>37</v>
      </c>
      <c r="L46" s="160">
        <f t="shared" si="9"/>
        <v>49</v>
      </c>
      <c r="M46" s="160">
        <f t="shared" si="9"/>
        <v>39</v>
      </c>
      <c r="N46" s="160">
        <f t="shared" si="9"/>
        <v>36</v>
      </c>
      <c r="O46" s="160">
        <f t="shared" si="9"/>
        <v>67</v>
      </c>
      <c r="P46" s="215">
        <f t="shared" si="9"/>
        <v>0</v>
      </c>
      <c r="Q46" s="232">
        <f t="shared" si="8"/>
        <v>506</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8tlfV4uG2D92TZEGmQ/a5j/nmPolDBmtjCX+QBNKUqtsVY9XE3KD/Pv6JbzhqVmjm80my56/cm7581xEJITKoQ==" saltValue="gB924PeTID0Q58ez7eW8kg==" spinCount="100000" sheet="1" objects="1" scenarios="1" formatColumn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33:P33 E46:P4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abSelected="1" topLeftCell="A44" zoomScaleNormal="100" zoomScaleSheetLayoutView="100" zoomScalePageLayoutView="75" workbookViewId="0">
      <selection activeCell="J76" sqref="J76"/>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56" t="s">
        <v>248</v>
      </c>
      <c r="B1" s="456"/>
      <c r="C1" s="456"/>
      <c r="D1" s="456"/>
      <c r="E1" s="456"/>
      <c r="F1" s="456"/>
    </row>
    <row r="2" spans="1:19" ht="24" customHeight="1" x14ac:dyDescent="0.2">
      <c r="A2" s="456" t="str">
        <f>'Sub Cases Monthly'!A2</f>
        <v>County Fiscal Year 2021-2022</v>
      </c>
      <c r="B2" s="456"/>
      <c r="C2" s="456"/>
      <c r="D2" s="456"/>
    </row>
    <row r="3" spans="1:19" ht="24" customHeight="1" x14ac:dyDescent="0.2">
      <c r="N3" s="1"/>
      <c r="O3" s="1"/>
    </row>
    <row r="4" spans="1:19" ht="24" customHeight="1" x14ac:dyDescent="0.2">
      <c r="A4" s="7"/>
      <c r="C4" s="133" t="s">
        <v>2</v>
      </c>
      <c r="D4" s="405" t="str">
        <f>IF('Sub Cases Monthly'!D4="","",'Sub Cases Monthly'!D4)</f>
        <v>Brevard</v>
      </c>
      <c r="E4" s="405"/>
      <c r="F4" s="8"/>
      <c r="G4" s="133" t="s">
        <v>308</v>
      </c>
      <c r="H4" s="458" t="s">
        <v>403</v>
      </c>
      <c r="I4" s="458"/>
      <c r="K4" s="133" t="s">
        <v>3</v>
      </c>
      <c r="L4" s="233">
        <v>1</v>
      </c>
      <c r="N4" s="1"/>
      <c r="O4" s="1"/>
      <c r="R4" s="457" t="s">
        <v>429</v>
      </c>
      <c r="S4" s="457"/>
    </row>
    <row r="5" spans="1:19" ht="24" customHeight="1" x14ac:dyDescent="0.3">
      <c r="A5" s="7"/>
      <c r="C5" s="133" t="s">
        <v>73</v>
      </c>
      <c r="D5" s="459" t="str">
        <f>IF('Sub Cases Monthly'!D5="","",'Sub Cases Monthly'!D5)</f>
        <v>Andrea Butler</v>
      </c>
      <c r="E5" s="459"/>
      <c r="F5" s="8"/>
      <c r="N5" s="9"/>
      <c r="R5" s="457"/>
      <c r="S5" s="457"/>
    </row>
    <row r="6" spans="1:19" ht="24" customHeight="1" x14ac:dyDescent="0.2">
      <c r="A6" s="7"/>
      <c r="C6" s="133" t="s">
        <v>84</v>
      </c>
      <c r="D6" s="405" t="str">
        <f>IF('Sub Cases Monthly'!D6="","",'Sub Cases Monthly'!D6)</f>
        <v>andrea.butler@brevardclerk.us</v>
      </c>
      <c r="E6" s="405"/>
      <c r="F6" s="8"/>
      <c r="G6" s="70"/>
      <c r="H6" s="70"/>
      <c r="I6" s="70"/>
      <c r="L6" s="1"/>
      <c r="M6" s="1"/>
      <c r="N6" s="1"/>
      <c r="O6" s="1"/>
      <c r="P6" s="1"/>
      <c r="Q6" s="1"/>
    </row>
    <row r="7" spans="1:19" x14ac:dyDescent="0.2">
      <c r="A7" s="7"/>
      <c r="L7" s="1"/>
      <c r="M7" s="1"/>
      <c r="N7" s="1"/>
      <c r="O7" s="1"/>
    </row>
    <row r="8" spans="1:19" ht="19.5" customHeight="1" thickBot="1" x14ac:dyDescent="0.25">
      <c r="A8" s="451" t="s">
        <v>249</v>
      </c>
      <c r="B8" s="451"/>
      <c r="C8" s="451"/>
      <c r="D8" s="451"/>
      <c r="E8" s="23" t="s">
        <v>250</v>
      </c>
      <c r="L8" s="22" t="s">
        <v>258</v>
      </c>
    </row>
    <row r="9" spans="1:19" ht="27" customHeight="1" thickBot="1" x14ac:dyDescent="0.25">
      <c r="A9" s="22"/>
      <c r="B9" s="22"/>
      <c r="C9" s="22"/>
      <c r="D9" s="22"/>
      <c r="E9" s="452" t="s">
        <v>237</v>
      </c>
      <c r="F9" s="454" t="s">
        <v>252</v>
      </c>
      <c r="G9" s="242" t="str">
        <f>TEXT(DATE(LEFT(RIGHT($A$2,9),4),10,1),"m/d/yy")&amp;" - "&amp;TEXT(DATE(LEFT(RIGHT($A$2,9),4),12,31),"m/d/yy")</f>
        <v>10/1/21 - 12/31/21</v>
      </c>
      <c r="H9" s="243" t="str">
        <f>TEXT(DATE(RIGHT($A$2,4),1,1),"m/d/yy")&amp;" - "&amp;TEXT(DATE(RIGHT($A$2,4),3,31),"m/d/yy")</f>
        <v>1/1/22 - 3/31/22</v>
      </c>
      <c r="I9" s="243" t="str">
        <f>TEXT(DATE(RIGHT($A$2,4),4,1),"m/d/yy")&amp;" - "&amp;TEXT(DATE(RIGHT($A$2,4),6,30),"m/d/yy")</f>
        <v>4/1/22 - 6/30/22</v>
      </c>
      <c r="J9" s="244" t="str">
        <f>TEXT(DATE(RIGHT($A$2,4),7,1),"m/d/yy")&amp;" - "&amp;TEXT(DATE(RIGHT($A$2,4),9,30),"m/d/yy")</f>
        <v>7/1/22 - 9/30/22</v>
      </c>
      <c r="K9" s="449" t="s">
        <v>257</v>
      </c>
      <c r="L9" s="442" t="str">
        <f t="shared" ref="L9:M9" si="0">TEXT(DATE(LEFT(RIGHT($A$2,9),4),10,1),"m/d/yy")&amp;" - "&amp;TEXT(DATE(LEFT(RIGHT($A$2,9),4),12,31),"m/d/yy")</f>
        <v>10/1/21 - 12/31/21</v>
      </c>
      <c r="M9" s="443" t="str">
        <f t="shared" si="0"/>
        <v>10/1/21 - 12/31/21</v>
      </c>
      <c r="N9" s="442" t="str">
        <f t="shared" ref="N9:O9" si="1">TEXT(DATE(RIGHT($A$2,4),1,1),"m/d/yy")&amp;" - "&amp;TEXT(DATE(RIGHT($A$2,4),3,31),"m/d/yy")</f>
        <v>1/1/22 - 3/31/22</v>
      </c>
      <c r="O9" s="443" t="str">
        <f t="shared" si="1"/>
        <v>1/1/22 - 3/31/22</v>
      </c>
      <c r="P9" s="442" t="str">
        <f t="shared" ref="P9:Q9" si="2">TEXT(DATE(RIGHT($A$2,4),4,1),"m/d/yy")&amp;" - "&amp;TEXT(DATE(RIGHT($A$2,4),6,30),"m/d/yy")</f>
        <v>4/1/22 - 6/30/22</v>
      </c>
      <c r="Q9" s="444" t="str">
        <f t="shared" si="2"/>
        <v>4/1/22 - 6/30/22</v>
      </c>
      <c r="R9" s="445" t="str">
        <f t="shared" ref="R9:S9" si="3">TEXT(DATE(RIGHT($A$2,4),7,1),"m/d/yy")&amp;" - "&amp;TEXT(DATE(RIGHT($A$2,4),9,30),"m/d/yy")</f>
        <v>7/1/22 - 9/30/22</v>
      </c>
      <c r="S9" s="446" t="str">
        <f t="shared" si="3"/>
        <v>7/1/22 - 9/30/22</v>
      </c>
    </row>
    <row r="10" spans="1:19" ht="19.5" customHeight="1" thickBot="1" x14ac:dyDescent="0.25">
      <c r="B10" s="26"/>
      <c r="C10" s="447"/>
      <c r="D10" s="448"/>
      <c r="E10" s="453"/>
      <c r="F10" s="455"/>
      <c r="G10" s="245" t="s">
        <v>253</v>
      </c>
      <c r="H10" s="246" t="s">
        <v>254</v>
      </c>
      <c r="I10" s="246" t="s">
        <v>255</v>
      </c>
      <c r="J10" s="247" t="s">
        <v>256</v>
      </c>
      <c r="K10" s="450"/>
      <c r="L10" s="240" t="s">
        <v>238</v>
      </c>
      <c r="M10" s="241" t="s">
        <v>246</v>
      </c>
      <c r="N10" s="240" t="s">
        <v>238</v>
      </c>
      <c r="O10" s="241" t="s">
        <v>246</v>
      </c>
      <c r="P10" s="240" t="s">
        <v>238</v>
      </c>
      <c r="Q10" s="241" t="s">
        <v>246</v>
      </c>
      <c r="R10" s="240" t="s">
        <v>238</v>
      </c>
      <c r="S10" s="241" t="s">
        <v>246</v>
      </c>
    </row>
    <row r="11" spans="1:19" ht="19.5" customHeight="1" x14ac:dyDescent="0.2">
      <c r="B11" s="427" t="s">
        <v>427</v>
      </c>
      <c r="C11" s="428"/>
      <c r="D11" s="131" t="s">
        <v>245</v>
      </c>
      <c r="E11" s="433">
        <v>0.8</v>
      </c>
      <c r="F11" s="436" t="s">
        <v>259</v>
      </c>
      <c r="G11" s="91">
        <f>SUM('Outputs Monthly'!E10:G10)</f>
        <v>1432</v>
      </c>
      <c r="H11" s="92">
        <f>SUM('Outputs Monthly'!H10:J10)</f>
        <v>1662</v>
      </c>
      <c r="I11" s="92">
        <f>SUM('Outputs Monthly'!K10:M10)</f>
        <v>1804</v>
      </c>
      <c r="J11" s="93">
        <f>SUM('Outputs Monthly'!N10:P10)</f>
        <v>1284</v>
      </c>
      <c r="K11" s="94">
        <f>SUM(G11:J11)</f>
        <v>6182</v>
      </c>
      <c r="L11" s="439"/>
      <c r="M11" s="413"/>
      <c r="N11" s="410"/>
      <c r="O11" s="413"/>
      <c r="P11" s="410"/>
      <c r="Q11" s="416"/>
      <c r="R11" s="419"/>
      <c r="S11" s="422"/>
    </row>
    <row r="12" spans="1:19" ht="19.5" customHeight="1" thickBot="1" x14ac:dyDescent="0.25">
      <c r="B12" s="429"/>
      <c r="C12" s="430"/>
      <c r="D12" s="130" t="s">
        <v>251</v>
      </c>
      <c r="E12" s="434"/>
      <c r="F12" s="437"/>
      <c r="G12" s="95">
        <v>1429</v>
      </c>
      <c r="H12" s="96">
        <v>1651</v>
      </c>
      <c r="I12" s="96">
        <v>1775</v>
      </c>
      <c r="J12" s="97">
        <v>1275</v>
      </c>
      <c r="K12" s="98">
        <f>SUM(G12:J12)</f>
        <v>6130</v>
      </c>
      <c r="L12" s="440"/>
      <c r="M12" s="414"/>
      <c r="N12" s="411"/>
      <c r="O12" s="414"/>
      <c r="P12" s="411"/>
      <c r="Q12" s="417"/>
      <c r="R12" s="420"/>
      <c r="S12" s="423"/>
    </row>
    <row r="13" spans="1:19" ht="19.5" customHeight="1" thickTop="1" thickBot="1" x14ac:dyDescent="0.25">
      <c r="B13" s="431"/>
      <c r="C13" s="432"/>
      <c r="D13" s="36" t="s">
        <v>240</v>
      </c>
      <c r="E13" s="435"/>
      <c r="F13" s="438"/>
      <c r="G13" s="99">
        <f>IF(G11=0,1,IFERROR(ROUND(G12/G11,4),0))</f>
        <v>0.99790000000000001</v>
      </c>
      <c r="H13" s="100">
        <f t="shared" ref="H13:K13" si="4">IF(H11=0,1,IFERROR(ROUND(H12/H11,4),0))</f>
        <v>0.99339999999999995</v>
      </c>
      <c r="I13" s="100">
        <f t="shared" si="4"/>
        <v>0.9839</v>
      </c>
      <c r="J13" s="101">
        <f t="shared" si="4"/>
        <v>0.99299999999999999</v>
      </c>
      <c r="K13" s="102">
        <f t="shared" si="4"/>
        <v>0.99160000000000004</v>
      </c>
      <c r="L13" s="441"/>
      <c r="M13" s="415"/>
      <c r="N13" s="412"/>
      <c r="O13" s="415"/>
      <c r="P13" s="412"/>
      <c r="Q13" s="418"/>
      <c r="R13" s="421"/>
      <c r="S13" s="424"/>
    </row>
    <row r="14" spans="1:19" s="1" customFormat="1" ht="19.5" customHeight="1" x14ac:dyDescent="0.2">
      <c r="B14" s="427" t="s">
        <v>426</v>
      </c>
      <c r="C14" s="428"/>
      <c r="D14" s="131" t="s">
        <v>245</v>
      </c>
      <c r="E14" s="433">
        <v>0.8</v>
      </c>
      <c r="F14" s="436" t="s">
        <v>260</v>
      </c>
      <c r="G14" s="91">
        <f>SUM('Outputs Monthly'!E11:G11)</f>
        <v>1982</v>
      </c>
      <c r="H14" s="92">
        <f>SUM('Outputs Monthly'!H11:J11)</f>
        <v>2007</v>
      </c>
      <c r="I14" s="92">
        <f>SUM('Outputs Monthly'!K11:M11)</f>
        <v>2231</v>
      </c>
      <c r="J14" s="93">
        <f>SUM('Outputs Monthly'!N11:P11)</f>
        <v>1401</v>
      </c>
      <c r="K14" s="94">
        <f>SUM(G14:J14)</f>
        <v>7621</v>
      </c>
      <c r="L14" s="439"/>
      <c r="M14" s="413"/>
      <c r="N14" s="410"/>
      <c r="O14" s="413"/>
      <c r="P14" s="410"/>
      <c r="Q14" s="416"/>
      <c r="R14" s="419"/>
      <c r="S14" s="422"/>
    </row>
    <row r="15" spans="1:19" s="1" customFormat="1" ht="19.5" customHeight="1" thickBot="1" x14ac:dyDescent="0.25">
      <c r="B15" s="429"/>
      <c r="C15" s="430"/>
      <c r="D15" s="130" t="s">
        <v>263</v>
      </c>
      <c r="E15" s="434"/>
      <c r="F15" s="437"/>
      <c r="G15" s="95">
        <v>1952</v>
      </c>
      <c r="H15" s="96">
        <v>1971</v>
      </c>
      <c r="I15" s="96">
        <v>2139</v>
      </c>
      <c r="J15" s="97">
        <v>1262</v>
      </c>
      <c r="K15" s="98">
        <f>SUM(G15:J15)</f>
        <v>7324</v>
      </c>
      <c r="L15" s="440"/>
      <c r="M15" s="414"/>
      <c r="N15" s="411"/>
      <c r="O15" s="414"/>
      <c r="P15" s="411"/>
      <c r="Q15" s="417"/>
      <c r="R15" s="420"/>
      <c r="S15" s="423"/>
    </row>
    <row r="16" spans="1:19" s="1" customFormat="1" ht="19.5" customHeight="1" thickTop="1" thickBot="1" x14ac:dyDescent="0.25">
      <c r="B16" s="431"/>
      <c r="C16" s="432"/>
      <c r="D16" s="36" t="s">
        <v>240</v>
      </c>
      <c r="E16" s="435"/>
      <c r="F16" s="438"/>
      <c r="G16" s="99">
        <f>IF(G14=0,1,IFERROR(ROUND(G15/G14,4),0))</f>
        <v>0.9849</v>
      </c>
      <c r="H16" s="100">
        <f t="shared" ref="H16" si="5">IF(H14=0,1,IFERROR(ROUND(H15/H14,4),0))</f>
        <v>0.98209999999999997</v>
      </c>
      <c r="I16" s="100">
        <f t="shared" ref="I16" si="6">IF(I14=0,1,IFERROR(ROUND(I15/I14,4),0))</f>
        <v>0.95879999999999999</v>
      </c>
      <c r="J16" s="101">
        <f t="shared" ref="J16" si="7">IF(J14=0,1,IFERROR(ROUND(J15/J14,4),0))</f>
        <v>0.90080000000000005</v>
      </c>
      <c r="K16" s="102">
        <f t="shared" ref="K16" si="8">IF(K14=0,1,IFERROR(ROUND(K15/K14,4),0))</f>
        <v>0.96099999999999997</v>
      </c>
      <c r="L16" s="441"/>
      <c r="M16" s="415"/>
      <c r="N16" s="412"/>
      <c r="O16" s="415"/>
      <c r="P16" s="412"/>
      <c r="Q16" s="418"/>
      <c r="R16" s="421"/>
      <c r="S16" s="424"/>
    </row>
    <row r="17" spans="2:19" s="1" customFormat="1" ht="19.5" customHeight="1" x14ac:dyDescent="0.2">
      <c r="B17" s="427" t="s">
        <v>428</v>
      </c>
      <c r="C17" s="428"/>
      <c r="D17" s="131" t="s">
        <v>245</v>
      </c>
      <c r="E17" s="433">
        <v>0.8</v>
      </c>
      <c r="F17" s="436" t="s">
        <v>259</v>
      </c>
      <c r="G17" s="91">
        <f>SUM('Outputs Monthly'!E12:G12)</f>
        <v>263</v>
      </c>
      <c r="H17" s="92">
        <f>SUM('Outputs Monthly'!H12:J12)</f>
        <v>263</v>
      </c>
      <c r="I17" s="92">
        <f>SUM('Outputs Monthly'!K12:M12)</f>
        <v>259</v>
      </c>
      <c r="J17" s="93">
        <f>SUM('Outputs Monthly'!N12:P12)</f>
        <v>137</v>
      </c>
      <c r="K17" s="94">
        <f>SUM(G17:J17)</f>
        <v>922</v>
      </c>
      <c r="L17" s="439"/>
      <c r="M17" s="413"/>
      <c r="N17" s="410"/>
      <c r="O17" s="413"/>
      <c r="P17" s="410"/>
      <c r="Q17" s="416"/>
      <c r="R17" s="419"/>
      <c r="S17" s="422"/>
    </row>
    <row r="18" spans="2:19" s="1" customFormat="1" ht="19.5" customHeight="1" thickBot="1" x14ac:dyDescent="0.25">
      <c r="B18" s="429"/>
      <c r="C18" s="430"/>
      <c r="D18" s="130" t="s">
        <v>251</v>
      </c>
      <c r="E18" s="434"/>
      <c r="F18" s="437"/>
      <c r="G18" s="95">
        <v>255</v>
      </c>
      <c r="H18" s="96">
        <v>263</v>
      </c>
      <c r="I18" s="96">
        <v>247</v>
      </c>
      <c r="J18" s="97">
        <v>136</v>
      </c>
      <c r="K18" s="98">
        <f>SUM(G18:J18)</f>
        <v>901</v>
      </c>
      <c r="L18" s="440"/>
      <c r="M18" s="414"/>
      <c r="N18" s="411"/>
      <c r="O18" s="414"/>
      <c r="P18" s="411"/>
      <c r="Q18" s="417"/>
      <c r="R18" s="420"/>
      <c r="S18" s="423"/>
    </row>
    <row r="19" spans="2:19" s="1" customFormat="1" ht="19.5" customHeight="1" thickTop="1" thickBot="1" x14ac:dyDescent="0.25">
      <c r="B19" s="431"/>
      <c r="C19" s="432"/>
      <c r="D19" s="36" t="s">
        <v>240</v>
      </c>
      <c r="E19" s="435"/>
      <c r="F19" s="438"/>
      <c r="G19" s="99">
        <f>IF(G17=0,1,IFERROR(ROUND(G18/G17,4),0))</f>
        <v>0.96960000000000002</v>
      </c>
      <c r="H19" s="100">
        <f t="shared" ref="H19" si="9">IF(H17=0,1,IFERROR(ROUND(H18/H17,4),0))</f>
        <v>1</v>
      </c>
      <c r="I19" s="100">
        <f t="shared" ref="I19" si="10">IF(I17=0,1,IFERROR(ROUND(I18/I17,4),0))</f>
        <v>0.95369999999999999</v>
      </c>
      <c r="J19" s="101">
        <f t="shared" ref="J19" si="11">IF(J17=0,1,IFERROR(ROUND(J18/J17,4),0))</f>
        <v>0.99270000000000003</v>
      </c>
      <c r="K19" s="102">
        <f t="shared" ref="K19" si="12">IF(K17=0,1,IFERROR(ROUND(K18/K17,4),0))</f>
        <v>0.97719999999999996</v>
      </c>
      <c r="L19" s="441"/>
      <c r="M19" s="415"/>
      <c r="N19" s="412"/>
      <c r="O19" s="415"/>
      <c r="P19" s="412"/>
      <c r="Q19" s="418"/>
      <c r="R19" s="421"/>
      <c r="S19" s="424"/>
    </row>
    <row r="20" spans="2:19" s="1" customFormat="1" ht="19.5" customHeight="1" x14ac:dyDescent="0.2">
      <c r="B20" s="427" t="s">
        <v>261</v>
      </c>
      <c r="C20" s="428"/>
      <c r="D20" s="131" t="s">
        <v>262</v>
      </c>
      <c r="E20" s="433">
        <v>0.8</v>
      </c>
      <c r="F20" s="436" t="s">
        <v>260</v>
      </c>
      <c r="G20" s="91">
        <f>SUM('Outputs Monthly'!E13:G13)</f>
        <v>2296</v>
      </c>
      <c r="H20" s="92">
        <f>SUM('Outputs Monthly'!H13:J13)</f>
        <v>2359</v>
      </c>
      <c r="I20" s="92">
        <f>SUM('Outputs Monthly'!K13:M13)</f>
        <v>2442</v>
      </c>
      <c r="J20" s="93">
        <f>SUM('Outputs Monthly'!N13:P13)</f>
        <v>1619</v>
      </c>
      <c r="K20" s="94">
        <f>SUM(G20:J20)</f>
        <v>8716</v>
      </c>
      <c r="L20" s="439"/>
      <c r="M20" s="413"/>
      <c r="N20" s="410"/>
      <c r="O20" s="413"/>
      <c r="P20" s="410"/>
      <c r="Q20" s="416"/>
      <c r="R20" s="419"/>
      <c r="S20" s="422"/>
    </row>
    <row r="21" spans="2:19" s="1" customFormat="1" ht="19.5" customHeight="1" thickBot="1" x14ac:dyDescent="0.25">
      <c r="B21" s="429"/>
      <c r="C21" s="430"/>
      <c r="D21" s="130" t="s">
        <v>263</v>
      </c>
      <c r="E21" s="434"/>
      <c r="F21" s="437"/>
      <c r="G21" s="95">
        <v>2173</v>
      </c>
      <c r="H21" s="96">
        <v>2248</v>
      </c>
      <c r="I21" s="96">
        <v>2334</v>
      </c>
      <c r="J21" s="97">
        <v>1477</v>
      </c>
      <c r="K21" s="98">
        <f>SUM(G21:J21)</f>
        <v>8232</v>
      </c>
      <c r="L21" s="440"/>
      <c r="M21" s="414"/>
      <c r="N21" s="411"/>
      <c r="O21" s="414"/>
      <c r="P21" s="411"/>
      <c r="Q21" s="417"/>
      <c r="R21" s="420"/>
      <c r="S21" s="423"/>
    </row>
    <row r="22" spans="2:19" s="1" customFormat="1" ht="19.5" customHeight="1" thickTop="1" thickBot="1" x14ac:dyDescent="0.25">
      <c r="B22" s="431"/>
      <c r="C22" s="432"/>
      <c r="D22" s="36" t="s">
        <v>240</v>
      </c>
      <c r="E22" s="435"/>
      <c r="F22" s="438"/>
      <c r="G22" s="99">
        <f>IF(G20=0,1,IFERROR(ROUND(G21/G20,4),0))</f>
        <v>0.94640000000000002</v>
      </c>
      <c r="H22" s="100">
        <f t="shared" ref="H22" si="13">IF(H20=0,1,IFERROR(ROUND(H21/H20,4),0))</f>
        <v>0.95289999999999997</v>
      </c>
      <c r="I22" s="100">
        <f t="shared" ref="I22" si="14">IF(I20=0,1,IFERROR(ROUND(I21/I20,4),0))</f>
        <v>0.95579999999999998</v>
      </c>
      <c r="J22" s="101">
        <f t="shared" ref="J22" si="15">IF(J20=0,1,IFERROR(ROUND(J21/J20,4),0))</f>
        <v>0.9123</v>
      </c>
      <c r="K22" s="102">
        <f t="shared" ref="K22" si="16">IF(K20=0,1,IFERROR(ROUND(K21/K20,4),0))</f>
        <v>0.94450000000000001</v>
      </c>
      <c r="L22" s="441"/>
      <c r="M22" s="415"/>
      <c r="N22" s="412"/>
      <c r="O22" s="415"/>
      <c r="P22" s="412"/>
      <c r="Q22" s="418"/>
      <c r="R22" s="421"/>
      <c r="S22" s="424"/>
    </row>
    <row r="23" spans="2:19" s="1" customFormat="1" ht="19.5" customHeight="1" x14ac:dyDescent="0.2">
      <c r="B23" s="427" t="s">
        <v>264</v>
      </c>
      <c r="C23" s="428"/>
      <c r="D23" s="131" t="s">
        <v>245</v>
      </c>
      <c r="E23" s="433">
        <v>0.8</v>
      </c>
      <c r="F23" s="436" t="s">
        <v>259</v>
      </c>
      <c r="G23" s="91">
        <f>SUM('Outputs Monthly'!E14:G14)</f>
        <v>809</v>
      </c>
      <c r="H23" s="92">
        <f>SUM('Outputs Monthly'!H14:J14)</f>
        <v>1001</v>
      </c>
      <c r="I23" s="92">
        <f>SUM('Outputs Monthly'!K14:M14)</f>
        <v>1056</v>
      </c>
      <c r="J23" s="93">
        <f>SUM('Outputs Monthly'!N14:P14)</f>
        <v>691</v>
      </c>
      <c r="K23" s="94">
        <f>SUM(G23:J23)</f>
        <v>3557</v>
      </c>
      <c r="L23" s="439"/>
      <c r="M23" s="413"/>
      <c r="N23" s="410"/>
      <c r="O23" s="413"/>
      <c r="P23" s="410"/>
      <c r="Q23" s="416"/>
      <c r="R23" s="419" t="s">
        <v>239</v>
      </c>
      <c r="S23" s="422" t="s">
        <v>437</v>
      </c>
    </row>
    <row r="24" spans="2:19" s="1" customFormat="1" ht="19.5" customHeight="1" thickBot="1" x14ac:dyDescent="0.25">
      <c r="B24" s="429"/>
      <c r="C24" s="430"/>
      <c r="D24" s="130" t="s">
        <v>251</v>
      </c>
      <c r="E24" s="434"/>
      <c r="F24" s="437"/>
      <c r="G24" s="95">
        <v>716</v>
      </c>
      <c r="H24" s="96">
        <v>872</v>
      </c>
      <c r="I24" s="96">
        <v>871</v>
      </c>
      <c r="J24" s="97">
        <v>500</v>
      </c>
      <c r="K24" s="98">
        <f>SUM(G24:J24)</f>
        <v>2959</v>
      </c>
      <c r="L24" s="440"/>
      <c r="M24" s="414"/>
      <c r="N24" s="411"/>
      <c r="O24" s="414"/>
      <c r="P24" s="411"/>
      <c r="Q24" s="417"/>
      <c r="R24" s="420"/>
      <c r="S24" s="423"/>
    </row>
    <row r="25" spans="2:19" s="1" customFormat="1" ht="19.5" customHeight="1" thickTop="1" thickBot="1" x14ac:dyDescent="0.25">
      <c r="B25" s="431"/>
      <c r="C25" s="432"/>
      <c r="D25" s="36" t="s">
        <v>240</v>
      </c>
      <c r="E25" s="435"/>
      <c r="F25" s="438"/>
      <c r="G25" s="99">
        <f>IF(G23=0,1,IFERROR(ROUND(G24/G23,4),0))</f>
        <v>0.88500000000000001</v>
      </c>
      <c r="H25" s="100">
        <f t="shared" ref="H25" si="17">IF(H23=0,1,IFERROR(ROUND(H24/H23,4),0))</f>
        <v>0.87109999999999999</v>
      </c>
      <c r="I25" s="100">
        <f t="shared" ref="I25" si="18">IF(I23=0,1,IFERROR(ROUND(I24/I23,4),0))</f>
        <v>0.82479999999999998</v>
      </c>
      <c r="J25" s="101">
        <f t="shared" ref="J25" si="19">IF(J23=0,1,IFERROR(ROUND(J24/J23,4),0))</f>
        <v>0.72360000000000002</v>
      </c>
      <c r="K25" s="102">
        <f t="shared" ref="K25" si="20">IF(K23=0,1,IFERROR(ROUND(K24/K23,4),0))</f>
        <v>0.83189999999999997</v>
      </c>
      <c r="L25" s="441"/>
      <c r="M25" s="415"/>
      <c r="N25" s="412"/>
      <c r="O25" s="415"/>
      <c r="P25" s="412"/>
      <c r="Q25" s="418"/>
      <c r="R25" s="421"/>
      <c r="S25" s="424"/>
    </row>
    <row r="26" spans="2:19" s="1" customFormat="1" ht="19.5" customHeight="1" x14ac:dyDescent="0.2">
      <c r="B26" s="427" t="s">
        <v>265</v>
      </c>
      <c r="C26" s="428"/>
      <c r="D26" s="131" t="s">
        <v>245</v>
      </c>
      <c r="E26" s="433">
        <v>0.8</v>
      </c>
      <c r="F26" s="436" t="s">
        <v>259</v>
      </c>
      <c r="G26" s="91">
        <f>SUM('Outputs Monthly'!E15:G15)</f>
        <v>2634</v>
      </c>
      <c r="H26" s="92">
        <f>SUM('Outputs Monthly'!H15:J15)</f>
        <v>2509</v>
      </c>
      <c r="I26" s="92">
        <f>SUM('Outputs Monthly'!K15:M15)</f>
        <v>3059</v>
      </c>
      <c r="J26" s="93">
        <f>SUM('Outputs Monthly'!N15:P15)</f>
        <v>1661</v>
      </c>
      <c r="K26" s="94">
        <f>SUM(G26:J26)</f>
        <v>9863</v>
      </c>
      <c r="L26" s="439"/>
      <c r="M26" s="413"/>
      <c r="N26" s="410"/>
      <c r="O26" s="413"/>
      <c r="P26" s="410"/>
      <c r="Q26" s="416"/>
      <c r="R26" s="419"/>
      <c r="S26" s="422"/>
    </row>
    <row r="27" spans="2:19" s="1" customFormat="1" ht="19.5" customHeight="1" thickBot="1" x14ac:dyDescent="0.25">
      <c r="B27" s="429"/>
      <c r="C27" s="430"/>
      <c r="D27" s="130" t="s">
        <v>251</v>
      </c>
      <c r="E27" s="434"/>
      <c r="F27" s="437"/>
      <c r="G27" s="95">
        <v>2492</v>
      </c>
      <c r="H27" s="96">
        <v>2302</v>
      </c>
      <c r="I27" s="96">
        <v>2961</v>
      </c>
      <c r="J27" s="97">
        <v>1637</v>
      </c>
      <c r="K27" s="98">
        <f>SUM(G27:J27)</f>
        <v>9392</v>
      </c>
      <c r="L27" s="440"/>
      <c r="M27" s="414"/>
      <c r="N27" s="411"/>
      <c r="O27" s="414"/>
      <c r="P27" s="411"/>
      <c r="Q27" s="417"/>
      <c r="R27" s="420"/>
      <c r="S27" s="423"/>
    </row>
    <row r="28" spans="2:19" s="1" customFormat="1" ht="19.5" customHeight="1" thickTop="1" thickBot="1" x14ac:dyDescent="0.25">
      <c r="B28" s="431"/>
      <c r="C28" s="432"/>
      <c r="D28" s="36" t="s">
        <v>240</v>
      </c>
      <c r="E28" s="435"/>
      <c r="F28" s="438"/>
      <c r="G28" s="99">
        <f>IF(G26=0,1,IFERROR(ROUND(G27/G26,4),0))</f>
        <v>0.94610000000000005</v>
      </c>
      <c r="H28" s="100">
        <f t="shared" ref="H28" si="21">IF(H26=0,1,IFERROR(ROUND(H27/H26,4),0))</f>
        <v>0.91749999999999998</v>
      </c>
      <c r="I28" s="100">
        <f t="shared" ref="I28" si="22">IF(I26=0,1,IFERROR(ROUND(I27/I26,4),0))</f>
        <v>0.96799999999999997</v>
      </c>
      <c r="J28" s="101">
        <f t="shared" ref="J28" si="23">IF(J26=0,1,IFERROR(ROUND(J27/J26,4),0))</f>
        <v>0.98560000000000003</v>
      </c>
      <c r="K28" s="102">
        <f t="shared" ref="K28" si="24">IF(K26=0,1,IFERROR(ROUND(K27/K26,4),0))</f>
        <v>0.95220000000000005</v>
      </c>
      <c r="L28" s="441"/>
      <c r="M28" s="415"/>
      <c r="N28" s="412"/>
      <c r="O28" s="415"/>
      <c r="P28" s="412"/>
      <c r="Q28" s="418"/>
      <c r="R28" s="421"/>
      <c r="S28" s="424"/>
    </row>
    <row r="29" spans="2:19" s="1" customFormat="1" ht="19.5" customHeight="1" x14ac:dyDescent="0.2">
      <c r="B29" s="427" t="s">
        <v>266</v>
      </c>
      <c r="C29" s="428"/>
      <c r="D29" s="131" t="s">
        <v>245</v>
      </c>
      <c r="E29" s="433">
        <v>0.8</v>
      </c>
      <c r="F29" s="436" t="s">
        <v>259</v>
      </c>
      <c r="G29" s="91">
        <f>SUM('Outputs Monthly'!E16:G16)</f>
        <v>1795</v>
      </c>
      <c r="H29" s="92">
        <f>SUM('Outputs Monthly'!H16:J16)</f>
        <v>2081</v>
      </c>
      <c r="I29" s="92">
        <f>SUM('Outputs Monthly'!K16:M16)</f>
        <v>1950</v>
      </c>
      <c r="J29" s="93">
        <f>SUM('Outputs Monthly'!N16:P16)</f>
        <v>1365</v>
      </c>
      <c r="K29" s="94">
        <f>SUM(G29:J29)</f>
        <v>7191</v>
      </c>
      <c r="L29" s="439" t="s">
        <v>239</v>
      </c>
      <c r="M29" s="413" t="s">
        <v>436</v>
      </c>
      <c r="N29" s="410"/>
      <c r="O29" s="413"/>
      <c r="P29" s="410"/>
      <c r="Q29" s="416"/>
      <c r="R29" s="419"/>
      <c r="S29" s="422"/>
    </row>
    <row r="30" spans="2:19" s="1" customFormat="1" ht="19.5" customHeight="1" thickBot="1" x14ac:dyDescent="0.25">
      <c r="B30" s="429"/>
      <c r="C30" s="430"/>
      <c r="D30" s="130" t="s">
        <v>251</v>
      </c>
      <c r="E30" s="434"/>
      <c r="F30" s="437"/>
      <c r="G30" s="95">
        <v>1579</v>
      </c>
      <c r="H30" s="96">
        <v>1962</v>
      </c>
      <c r="I30" s="96">
        <v>1896</v>
      </c>
      <c r="J30" s="97">
        <v>1195</v>
      </c>
      <c r="K30" s="98">
        <f>SUM(G30:J30)</f>
        <v>6632</v>
      </c>
      <c r="L30" s="440"/>
      <c r="M30" s="414"/>
      <c r="N30" s="411"/>
      <c r="O30" s="414"/>
      <c r="P30" s="411"/>
      <c r="Q30" s="417"/>
      <c r="R30" s="420"/>
      <c r="S30" s="423"/>
    </row>
    <row r="31" spans="2:19" s="1" customFormat="1" ht="19.5" customHeight="1" thickTop="1" thickBot="1" x14ac:dyDescent="0.25">
      <c r="B31" s="431"/>
      <c r="C31" s="432"/>
      <c r="D31" s="36" t="s">
        <v>240</v>
      </c>
      <c r="E31" s="435"/>
      <c r="F31" s="438"/>
      <c r="G31" s="99">
        <f>IF(G29=0,1,IFERROR(ROUND(G30/G29,4),0))</f>
        <v>0.87970000000000004</v>
      </c>
      <c r="H31" s="100">
        <f t="shared" ref="H31" si="25">IF(H29=0,1,IFERROR(ROUND(H30/H29,4),0))</f>
        <v>0.94279999999999997</v>
      </c>
      <c r="I31" s="100">
        <f t="shared" ref="I31" si="26">IF(I29=0,1,IFERROR(ROUND(I30/I29,4),0))</f>
        <v>0.97230000000000005</v>
      </c>
      <c r="J31" s="101">
        <f t="shared" ref="J31" si="27">IF(J29=0,1,IFERROR(ROUND(J30/J29,4),0))</f>
        <v>0.87549999999999994</v>
      </c>
      <c r="K31" s="102">
        <f t="shared" ref="K31" si="28">IF(K29=0,1,IFERROR(ROUND(K30/K29,4),0))</f>
        <v>0.92230000000000001</v>
      </c>
      <c r="L31" s="441"/>
      <c r="M31" s="415"/>
      <c r="N31" s="412"/>
      <c r="O31" s="415"/>
      <c r="P31" s="412"/>
      <c r="Q31" s="418"/>
      <c r="R31" s="421"/>
      <c r="S31" s="424"/>
    </row>
    <row r="32" spans="2:19" s="1" customFormat="1" ht="19.5" customHeight="1" x14ac:dyDescent="0.2">
      <c r="B32" s="427" t="s">
        <v>267</v>
      </c>
      <c r="C32" s="428"/>
      <c r="D32" s="131" t="s">
        <v>245</v>
      </c>
      <c r="E32" s="433">
        <v>0.8</v>
      </c>
      <c r="F32" s="436" t="s">
        <v>260</v>
      </c>
      <c r="G32" s="91">
        <f>SUM('Outputs Monthly'!E17:G17)</f>
        <v>1457</v>
      </c>
      <c r="H32" s="92">
        <f>SUM('Outputs Monthly'!H17:J17)</f>
        <v>1655</v>
      </c>
      <c r="I32" s="92">
        <f>SUM('Outputs Monthly'!K17:M17)</f>
        <v>1702</v>
      </c>
      <c r="J32" s="93">
        <f>SUM('Outputs Monthly'!N17:P17)</f>
        <v>1119</v>
      </c>
      <c r="K32" s="94">
        <f>SUM(G32:J32)</f>
        <v>5933</v>
      </c>
      <c r="L32" s="439"/>
      <c r="M32" s="413"/>
      <c r="N32" s="410"/>
      <c r="O32" s="413"/>
      <c r="P32" s="410"/>
      <c r="Q32" s="416"/>
      <c r="R32" s="419"/>
      <c r="S32" s="422"/>
    </row>
    <row r="33" spans="1:19" s="1" customFormat="1" ht="19.5" customHeight="1" thickBot="1" x14ac:dyDescent="0.25">
      <c r="B33" s="429"/>
      <c r="C33" s="430"/>
      <c r="D33" s="130" t="s">
        <v>263</v>
      </c>
      <c r="E33" s="434"/>
      <c r="F33" s="437"/>
      <c r="G33" s="95">
        <v>1451</v>
      </c>
      <c r="H33" s="96">
        <v>1651</v>
      </c>
      <c r="I33" s="96">
        <v>1678</v>
      </c>
      <c r="J33" s="97">
        <v>1102</v>
      </c>
      <c r="K33" s="98">
        <f>SUM(G33:J33)</f>
        <v>5882</v>
      </c>
      <c r="L33" s="440"/>
      <c r="M33" s="414"/>
      <c r="N33" s="411"/>
      <c r="O33" s="414"/>
      <c r="P33" s="411"/>
      <c r="Q33" s="417"/>
      <c r="R33" s="420"/>
      <c r="S33" s="423"/>
    </row>
    <row r="34" spans="1:19" s="1" customFormat="1" ht="19.5" customHeight="1" thickTop="1" thickBot="1" x14ac:dyDescent="0.25">
      <c r="B34" s="431"/>
      <c r="C34" s="432"/>
      <c r="D34" s="36" t="s">
        <v>240</v>
      </c>
      <c r="E34" s="435"/>
      <c r="F34" s="438"/>
      <c r="G34" s="99">
        <f>IF(G32=0,1,IFERROR(ROUND(G33/G32,4),0))</f>
        <v>0.99590000000000001</v>
      </c>
      <c r="H34" s="100">
        <f t="shared" ref="H34" si="29">IF(H32=0,1,IFERROR(ROUND(H33/H32,4),0))</f>
        <v>0.99760000000000004</v>
      </c>
      <c r="I34" s="100">
        <f t="shared" ref="I34" si="30">IF(I32=0,1,IFERROR(ROUND(I33/I32,4),0))</f>
        <v>0.9859</v>
      </c>
      <c r="J34" s="101">
        <f t="shared" ref="J34" si="31">IF(J32=0,1,IFERROR(ROUND(J33/J32,4),0))</f>
        <v>0.98480000000000001</v>
      </c>
      <c r="K34" s="102">
        <f t="shared" ref="K34" si="32">IF(K32=0,1,IFERROR(ROUND(K33/K32,4),0))</f>
        <v>0.99139999999999995</v>
      </c>
      <c r="L34" s="441"/>
      <c r="M34" s="415"/>
      <c r="N34" s="412"/>
      <c r="O34" s="415"/>
      <c r="P34" s="412"/>
      <c r="Q34" s="418"/>
      <c r="R34" s="421"/>
      <c r="S34" s="424"/>
    </row>
    <row r="35" spans="1:19" s="1" customFormat="1" ht="19.5" customHeight="1" x14ac:dyDescent="0.2">
      <c r="B35" s="427" t="s">
        <v>268</v>
      </c>
      <c r="C35" s="428"/>
      <c r="D35" s="131" t="s">
        <v>245</v>
      </c>
      <c r="E35" s="433">
        <v>0.8</v>
      </c>
      <c r="F35" s="436" t="s">
        <v>259</v>
      </c>
      <c r="G35" s="91">
        <f>SUM('Outputs Monthly'!E18:G18)</f>
        <v>74</v>
      </c>
      <c r="H35" s="92">
        <f>SUM('Outputs Monthly'!H18:J18)</f>
        <v>97</v>
      </c>
      <c r="I35" s="92">
        <f>SUM('Outputs Monthly'!K18:M18)</f>
        <v>67</v>
      </c>
      <c r="J35" s="93">
        <f>SUM('Outputs Monthly'!N18:P18)</f>
        <v>45</v>
      </c>
      <c r="K35" s="94">
        <f>SUM(G35:J35)</f>
        <v>283</v>
      </c>
      <c r="L35" s="439"/>
      <c r="M35" s="413"/>
      <c r="N35" s="410"/>
      <c r="O35" s="413"/>
      <c r="P35" s="410"/>
      <c r="Q35" s="416"/>
      <c r="R35" s="419"/>
      <c r="S35" s="422"/>
    </row>
    <row r="36" spans="1:19" s="1" customFormat="1" ht="19.5" customHeight="1" thickBot="1" x14ac:dyDescent="0.25">
      <c r="B36" s="429"/>
      <c r="C36" s="430"/>
      <c r="D36" s="130" t="s">
        <v>251</v>
      </c>
      <c r="E36" s="434"/>
      <c r="F36" s="437"/>
      <c r="G36" s="95">
        <v>74</v>
      </c>
      <c r="H36" s="96">
        <v>91</v>
      </c>
      <c r="I36" s="96">
        <v>66</v>
      </c>
      <c r="J36" s="97">
        <v>45</v>
      </c>
      <c r="K36" s="98">
        <f>SUM(G36:J36)</f>
        <v>276</v>
      </c>
      <c r="L36" s="440"/>
      <c r="M36" s="414"/>
      <c r="N36" s="411"/>
      <c r="O36" s="414"/>
      <c r="P36" s="411"/>
      <c r="Q36" s="417"/>
      <c r="R36" s="420"/>
      <c r="S36" s="423"/>
    </row>
    <row r="37" spans="1:19" s="1" customFormat="1" ht="15.75" customHeight="1" thickTop="1" thickBot="1" x14ac:dyDescent="0.25">
      <c r="B37" s="431"/>
      <c r="C37" s="432"/>
      <c r="D37" s="36" t="s">
        <v>240</v>
      </c>
      <c r="E37" s="435"/>
      <c r="F37" s="438"/>
      <c r="G37" s="99">
        <f>IF(G35=0,1,IFERROR(ROUND(G36/G35,4),0))</f>
        <v>1</v>
      </c>
      <c r="H37" s="100">
        <f t="shared" ref="H37" si="33">IF(H35=0,1,IFERROR(ROUND(H36/H35,4),0))</f>
        <v>0.93810000000000004</v>
      </c>
      <c r="I37" s="100">
        <f t="shared" ref="I37" si="34">IF(I35=0,1,IFERROR(ROUND(I36/I35,4),0))</f>
        <v>0.98509999999999998</v>
      </c>
      <c r="J37" s="101">
        <f t="shared" ref="J37" si="35">IF(J35=0,1,IFERROR(ROUND(J36/J35,4),0))</f>
        <v>1</v>
      </c>
      <c r="K37" s="102">
        <f t="shared" ref="K37" si="36">IF(K35=0,1,IFERROR(ROUND(K36/K35,4),0))</f>
        <v>0.97529999999999994</v>
      </c>
      <c r="L37" s="441"/>
      <c r="M37" s="415"/>
      <c r="N37" s="412"/>
      <c r="O37" s="415"/>
      <c r="P37" s="412"/>
      <c r="Q37" s="418"/>
      <c r="R37" s="421"/>
      <c r="S37" s="424"/>
    </row>
    <row r="38" spans="1:19" s="1" customFormat="1" ht="19.5" customHeight="1" x14ac:dyDescent="0.2">
      <c r="B38" s="427" t="s">
        <v>269</v>
      </c>
      <c r="C38" s="428"/>
      <c r="D38" s="131" t="s">
        <v>262</v>
      </c>
      <c r="E38" s="433">
        <v>0.8</v>
      </c>
      <c r="F38" s="436" t="s">
        <v>270</v>
      </c>
      <c r="G38" s="91">
        <f>SUM('Outputs Monthly'!E19:G19)</f>
        <v>9623</v>
      </c>
      <c r="H38" s="92">
        <f>SUM('Outputs Monthly'!H19:J19)</f>
        <v>9448</v>
      </c>
      <c r="I38" s="92">
        <f>SUM('Outputs Monthly'!K19:M19)</f>
        <v>10378</v>
      </c>
      <c r="J38" s="93">
        <f>SUM('Outputs Monthly'!N19:P19)</f>
        <v>7793</v>
      </c>
      <c r="K38" s="94">
        <f>SUM(G38:J38)</f>
        <v>37242</v>
      </c>
      <c r="L38" s="439"/>
      <c r="M38" s="413"/>
      <c r="N38" s="410"/>
      <c r="O38" s="413"/>
      <c r="P38" s="410"/>
      <c r="Q38" s="416"/>
      <c r="R38" s="419"/>
      <c r="S38" s="422"/>
    </row>
    <row r="39" spans="1:19" s="1" customFormat="1" ht="19.5" customHeight="1" thickBot="1" x14ac:dyDescent="0.25">
      <c r="B39" s="429"/>
      <c r="C39" s="430"/>
      <c r="D39" s="130" t="s">
        <v>271</v>
      </c>
      <c r="E39" s="434"/>
      <c r="F39" s="437"/>
      <c r="G39" s="95">
        <v>9504</v>
      </c>
      <c r="H39" s="96">
        <v>9237</v>
      </c>
      <c r="I39" s="96">
        <v>10069</v>
      </c>
      <c r="J39" s="97">
        <v>7104</v>
      </c>
      <c r="K39" s="98">
        <f>SUM(G39:J39)</f>
        <v>35914</v>
      </c>
      <c r="L39" s="440"/>
      <c r="M39" s="414"/>
      <c r="N39" s="411"/>
      <c r="O39" s="414"/>
      <c r="P39" s="411"/>
      <c r="Q39" s="417"/>
      <c r="R39" s="420"/>
      <c r="S39" s="423"/>
    </row>
    <row r="40" spans="1:19" s="1" customFormat="1" ht="19.5" customHeight="1" thickTop="1" thickBot="1" x14ac:dyDescent="0.25">
      <c r="B40" s="431"/>
      <c r="C40" s="432"/>
      <c r="D40" s="36" t="s">
        <v>240</v>
      </c>
      <c r="E40" s="435"/>
      <c r="F40" s="438"/>
      <c r="G40" s="99">
        <f>IF(G38=0,1,IFERROR(ROUND(G39/G38,4),0))</f>
        <v>0.98760000000000003</v>
      </c>
      <c r="H40" s="100">
        <f t="shared" ref="H40" si="37">IF(H38=0,1,IFERROR(ROUND(H39/H38,4),0))</f>
        <v>0.97770000000000001</v>
      </c>
      <c r="I40" s="100">
        <f t="shared" ref="I40" si="38">IF(I38=0,1,IFERROR(ROUND(I39/I38,4),0))</f>
        <v>0.97019999999999995</v>
      </c>
      <c r="J40" s="101">
        <f t="shared" ref="J40" si="39">IF(J38=0,1,IFERROR(ROUND(J39/J38,4),0))</f>
        <v>0.91159999999999997</v>
      </c>
      <c r="K40" s="102">
        <f t="shared" ref="K40" si="40">IF(K38=0,1,IFERROR(ROUND(K39/K38,4),0))</f>
        <v>0.96430000000000005</v>
      </c>
      <c r="L40" s="441"/>
      <c r="M40" s="415"/>
      <c r="N40" s="412"/>
      <c r="O40" s="415"/>
      <c r="P40" s="412"/>
      <c r="Q40" s="418"/>
      <c r="R40" s="425"/>
      <c r="S40" s="426"/>
    </row>
    <row r="41" spans="1:19" s="1" customFormat="1" ht="19.5" customHeight="1" x14ac:dyDescent="0.2"/>
    <row r="42" spans="1:19" s="1" customFormat="1" ht="19.5" customHeight="1" x14ac:dyDescent="0.2"/>
    <row r="43" spans="1:19" s="1" customFormat="1" ht="19.5" customHeight="1" thickBot="1" x14ac:dyDescent="0.25">
      <c r="A43" s="451" t="s">
        <v>272</v>
      </c>
      <c r="B43" s="451"/>
      <c r="C43" s="451"/>
      <c r="D43" s="451"/>
      <c r="E43" s="23" t="s">
        <v>273</v>
      </c>
      <c r="F43" s="5"/>
      <c r="G43" s="5"/>
      <c r="H43" s="5"/>
      <c r="I43" s="5"/>
      <c r="J43" s="5"/>
      <c r="K43" s="5"/>
      <c r="L43" s="22" t="s">
        <v>258</v>
      </c>
      <c r="M43" s="5"/>
      <c r="N43" s="5"/>
      <c r="O43" s="5"/>
      <c r="P43" s="5"/>
      <c r="Q43" s="5"/>
      <c r="R43" s="5"/>
      <c r="S43" s="5"/>
    </row>
    <row r="44" spans="1:19" s="1" customFormat="1" ht="28.5" customHeight="1" thickBot="1" x14ac:dyDescent="0.25">
      <c r="A44" s="22"/>
      <c r="B44" s="22"/>
      <c r="C44" s="22"/>
      <c r="D44" s="22"/>
      <c r="E44" s="452" t="s">
        <v>237</v>
      </c>
      <c r="F44" s="454" t="s">
        <v>252</v>
      </c>
      <c r="G44" s="242" t="str">
        <f>TEXT(DATE(LEFT(RIGHT($A$2,9),4),10,1),"m/d/yy")&amp;" - "&amp;TEXT(DATE(LEFT(RIGHT($A$2,9),4),12,31),"m/d/yy")</f>
        <v>10/1/21 - 12/31/21</v>
      </c>
      <c r="H44" s="243" t="str">
        <f>TEXT(DATE(RIGHT($A$2,4),1,1),"m/d/yy")&amp;" - "&amp;TEXT(DATE(RIGHT($A$2,4),3,31),"m/d/yy")</f>
        <v>1/1/22 - 3/31/22</v>
      </c>
      <c r="I44" s="243" t="str">
        <f>TEXT(DATE(RIGHT($A$2,4),4,1),"m/d/yy")&amp;" - "&amp;TEXT(DATE(RIGHT($A$2,4),6,30),"m/d/yy")</f>
        <v>4/1/22 - 6/30/22</v>
      </c>
      <c r="J44" s="244" t="str">
        <f>TEXT(DATE(RIGHT($A$2,4),7,1),"m/d/yy")&amp;" - "&amp;TEXT(DATE(RIGHT($A$2,4),9,30),"m/d/yy")</f>
        <v>7/1/22 - 9/30/22</v>
      </c>
      <c r="K44" s="449" t="s">
        <v>257</v>
      </c>
      <c r="L44" s="442" t="str">
        <f t="shared" ref="L44:M44" si="41">TEXT(DATE(LEFT(RIGHT($A$2,9),4),10,1),"m/d/yy")&amp;" - "&amp;TEXT(DATE(LEFT(RIGHT($A$2,9),4),12,31),"m/d/yy")</f>
        <v>10/1/21 - 12/31/21</v>
      </c>
      <c r="M44" s="443" t="str">
        <f t="shared" si="41"/>
        <v>10/1/21 - 12/31/21</v>
      </c>
      <c r="N44" s="442" t="str">
        <f t="shared" ref="N44:O44" si="42">TEXT(DATE(RIGHT($A$2,4),1,1),"m/d/yy")&amp;" - "&amp;TEXT(DATE(RIGHT($A$2,4),3,31),"m/d/yy")</f>
        <v>1/1/22 - 3/31/22</v>
      </c>
      <c r="O44" s="443" t="str">
        <f t="shared" si="42"/>
        <v>1/1/22 - 3/31/22</v>
      </c>
      <c r="P44" s="442" t="str">
        <f t="shared" ref="P44:Q44" si="43">TEXT(DATE(RIGHT($A$2,4),4,1),"m/d/yy")&amp;" - "&amp;TEXT(DATE(RIGHT($A$2,4),6,30),"m/d/yy")</f>
        <v>4/1/22 - 6/30/22</v>
      </c>
      <c r="Q44" s="444" t="str">
        <f t="shared" si="43"/>
        <v>4/1/22 - 6/30/22</v>
      </c>
      <c r="R44" s="445" t="str">
        <f t="shared" ref="R44:S44" si="44">TEXT(DATE(RIGHT($A$2,4),7,1),"m/d/yy")&amp;" - "&amp;TEXT(DATE(RIGHT($A$2,4),9,30),"m/d/yy")</f>
        <v>7/1/22 - 9/30/22</v>
      </c>
      <c r="S44" s="446" t="str">
        <f t="shared" si="44"/>
        <v>7/1/22 - 9/30/22</v>
      </c>
    </row>
    <row r="45" spans="1:19" ht="15.75" customHeight="1" thickBot="1" x14ac:dyDescent="0.25">
      <c r="B45" s="26"/>
      <c r="C45" s="447"/>
      <c r="D45" s="448"/>
      <c r="E45" s="453"/>
      <c r="F45" s="455"/>
      <c r="G45" s="245" t="s">
        <v>253</v>
      </c>
      <c r="H45" s="246" t="s">
        <v>254</v>
      </c>
      <c r="I45" s="246" t="s">
        <v>255</v>
      </c>
      <c r="J45" s="247" t="s">
        <v>256</v>
      </c>
      <c r="K45" s="450"/>
      <c r="L45" s="240" t="s">
        <v>238</v>
      </c>
      <c r="M45" s="241" t="s">
        <v>246</v>
      </c>
      <c r="N45" s="240" t="s">
        <v>238</v>
      </c>
      <c r="O45" s="241" t="s">
        <v>246</v>
      </c>
      <c r="P45" s="240" t="s">
        <v>238</v>
      </c>
      <c r="Q45" s="241" t="s">
        <v>246</v>
      </c>
      <c r="R45" s="240" t="s">
        <v>238</v>
      </c>
      <c r="S45" s="241" t="s">
        <v>246</v>
      </c>
    </row>
    <row r="46" spans="1:19" x14ac:dyDescent="0.2">
      <c r="B46" s="427" t="s">
        <v>427</v>
      </c>
      <c r="C46" s="428"/>
      <c r="D46" s="131" t="s">
        <v>247</v>
      </c>
      <c r="E46" s="433">
        <v>0.8</v>
      </c>
      <c r="F46" s="436" t="s">
        <v>260</v>
      </c>
      <c r="G46" s="45">
        <v>73463</v>
      </c>
      <c r="H46" s="46">
        <v>81037</v>
      </c>
      <c r="I46" s="46">
        <v>86169</v>
      </c>
      <c r="J46" s="47">
        <v>54165</v>
      </c>
      <c r="K46" s="35">
        <f>SUM(G46:J46)</f>
        <v>294834</v>
      </c>
      <c r="L46" s="439"/>
      <c r="M46" s="413"/>
      <c r="N46" s="410"/>
      <c r="O46" s="413"/>
      <c r="P46" s="410"/>
      <c r="Q46" s="416"/>
      <c r="R46" s="419"/>
      <c r="S46" s="422"/>
    </row>
    <row r="47" spans="1:19" ht="16.5" thickBot="1" x14ac:dyDescent="0.25">
      <c r="B47" s="429"/>
      <c r="C47" s="430"/>
      <c r="D47" s="130" t="s">
        <v>263</v>
      </c>
      <c r="E47" s="434"/>
      <c r="F47" s="437"/>
      <c r="G47" s="42">
        <v>73359</v>
      </c>
      <c r="H47" s="43">
        <v>80881</v>
      </c>
      <c r="I47" s="43">
        <v>85843</v>
      </c>
      <c r="J47" s="44">
        <v>53908</v>
      </c>
      <c r="K47" s="37">
        <f>SUM(G47:J47)</f>
        <v>293991</v>
      </c>
      <c r="L47" s="440"/>
      <c r="M47" s="414"/>
      <c r="N47" s="411"/>
      <c r="O47" s="414"/>
      <c r="P47" s="411"/>
      <c r="Q47" s="417"/>
      <c r="R47" s="420"/>
      <c r="S47" s="423"/>
    </row>
    <row r="48" spans="1:19" ht="17.25" thickTop="1" thickBot="1" x14ac:dyDescent="0.25">
      <c r="B48" s="431"/>
      <c r="C48" s="432"/>
      <c r="D48" s="36" t="s">
        <v>240</v>
      </c>
      <c r="E48" s="435"/>
      <c r="F48" s="438"/>
      <c r="G48" s="38">
        <f>IF(G46=0,1,IFERROR(ROUND(G47/G46,4),0))</f>
        <v>0.99860000000000004</v>
      </c>
      <c r="H48" s="39">
        <f t="shared" ref="H48" si="45">IF(H46=0,1,IFERROR(ROUND(H47/H46,4),0))</f>
        <v>0.99809999999999999</v>
      </c>
      <c r="I48" s="39">
        <f t="shared" ref="I48" si="46">IF(I46=0,1,IFERROR(ROUND(I47/I46,4),0))</f>
        <v>0.99619999999999997</v>
      </c>
      <c r="J48" s="40">
        <f t="shared" ref="J48" si="47">IF(J46=0,1,IFERROR(ROUND(J47/J46,4),0))</f>
        <v>0.99529999999999996</v>
      </c>
      <c r="K48" s="41">
        <f t="shared" ref="K48" si="48">IF(K46=0,1,IFERROR(ROUND(K47/K46,4),0))</f>
        <v>0.99709999999999999</v>
      </c>
      <c r="L48" s="441"/>
      <c r="M48" s="415"/>
      <c r="N48" s="412"/>
      <c r="O48" s="415"/>
      <c r="P48" s="412"/>
      <c r="Q48" s="418"/>
      <c r="R48" s="421"/>
      <c r="S48" s="424"/>
    </row>
    <row r="49" spans="1:19" x14ac:dyDescent="0.2">
      <c r="A49" s="1"/>
      <c r="B49" s="427" t="s">
        <v>426</v>
      </c>
      <c r="C49" s="428"/>
      <c r="D49" s="131" t="s">
        <v>247</v>
      </c>
      <c r="E49" s="433">
        <v>0.8</v>
      </c>
      <c r="F49" s="436" t="s">
        <v>260</v>
      </c>
      <c r="G49" s="45">
        <v>32283</v>
      </c>
      <c r="H49" s="46">
        <v>36221</v>
      </c>
      <c r="I49" s="46">
        <v>34108</v>
      </c>
      <c r="J49" s="47">
        <v>21925</v>
      </c>
      <c r="K49" s="35">
        <f>SUM(G49:J49)</f>
        <v>124537</v>
      </c>
      <c r="L49" s="439"/>
      <c r="M49" s="413"/>
      <c r="N49" s="410"/>
      <c r="O49" s="413"/>
      <c r="P49" s="410"/>
      <c r="Q49" s="416"/>
      <c r="R49" s="419"/>
      <c r="S49" s="422"/>
    </row>
    <row r="50" spans="1:19" ht="16.5" thickBot="1" x14ac:dyDescent="0.25">
      <c r="A50" s="1"/>
      <c r="B50" s="429"/>
      <c r="C50" s="430"/>
      <c r="D50" s="130" t="s">
        <v>263</v>
      </c>
      <c r="E50" s="434"/>
      <c r="F50" s="437"/>
      <c r="G50" s="42">
        <v>32189</v>
      </c>
      <c r="H50" s="43">
        <v>36058</v>
      </c>
      <c r="I50" s="43">
        <v>33829</v>
      </c>
      <c r="J50" s="44">
        <v>21644</v>
      </c>
      <c r="K50" s="37">
        <f>SUM(G50:J50)</f>
        <v>123720</v>
      </c>
      <c r="L50" s="440"/>
      <c r="M50" s="414"/>
      <c r="N50" s="411"/>
      <c r="O50" s="414"/>
      <c r="P50" s="411"/>
      <c r="Q50" s="417"/>
      <c r="R50" s="420"/>
      <c r="S50" s="423"/>
    </row>
    <row r="51" spans="1:19" ht="17.25" thickTop="1" thickBot="1" x14ac:dyDescent="0.25">
      <c r="A51" s="1"/>
      <c r="B51" s="431"/>
      <c r="C51" s="432"/>
      <c r="D51" s="36" t="s">
        <v>240</v>
      </c>
      <c r="E51" s="435"/>
      <c r="F51" s="438"/>
      <c r="G51" s="38">
        <f>IF(G49=0,1,IFERROR(ROUND(G50/G49,4),0))</f>
        <v>0.99709999999999999</v>
      </c>
      <c r="H51" s="39">
        <f t="shared" ref="H51" si="49">IF(H49=0,1,IFERROR(ROUND(H50/H49,4),0))</f>
        <v>0.99550000000000005</v>
      </c>
      <c r="I51" s="39">
        <f t="shared" ref="I51" si="50">IF(I49=0,1,IFERROR(ROUND(I50/I49,4),0))</f>
        <v>0.99180000000000001</v>
      </c>
      <c r="J51" s="40">
        <f t="shared" ref="J51" si="51">IF(J49=0,1,IFERROR(ROUND(J50/J49,4),0))</f>
        <v>0.98719999999999997</v>
      </c>
      <c r="K51" s="41">
        <f t="shared" ref="K51" si="52">IF(K49=0,1,IFERROR(ROUND(K50/K49,4),0))</f>
        <v>0.99339999999999995</v>
      </c>
      <c r="L51" s="441"/>
      <c r="M51" s="415"/>
      <c r="N51" s="412"/>
      <c r="O51" s="415"/>
      <c r="P51" s="412"/>
      <c r="Q51" s="418"/>
      <c r="R51" s="421"/>
      <c r="S51" s="424"/>
    </row>
    <row r="52" spans="1:19" x14ac:dyDescent="0.2">
      <c r="A52" s="1"/>
      <c r="B52" s="427" t="s">
        <v>428</v>
      </c>
      <c r="C52" s="428"/>
      <c r="D52" s="131" t="s">
        <v>247</v>
      </c>
      <c r="E52" s="433">
        <v>0.8</v>
      </c>
      <c r="F52" s="436" t="s">
        <v>260</v>
      </c>
      <c r="G52" s="45">
        <v>6179</v>
      </c>
      <c r="H52" s="46">
        <v>6177</v>
      </c>
      <c r="I52" s="46">
        <v>8217</v>
      </c>
      <c r="J52" s="47">
        <v>4012</v>
      </c>
      <c r="K52" s="35">
        <f>SUM(G52:J52)</f>
        <v>24585</v>
      </c>
      <c r="L52" s="439"/>
      <c r="M52" s="413"/>
      <c r="N52" s="410"/>
      <c r="O52" s="413"/>
      <c r="P52" s="410"/>
      <c r="Q52" s="416"/>
      <c r="R52" s="419"/>
      <c r="S52" s="422"/>
    </row>
    <row r="53" spans="1:19" ht="16.5" thickBot="1" x14ac:dyDescent="0.25">
      <c r="A53" s="1"/>
      <c r="B53" s="429"/>
      <c r="C53" s="430"/>
      <c r="D53" s="130" t="s">
        <v>263</v>
      </c>
      <c r="E53" s="434"/>
      <c r="F53" s="437"/>
      <c r="G53" s="42">
        <v>6177</v>
      </c>
      <c r="H53" s="43">
        <v>6173</v>
      </c>
      <c r="I53" s="43">
        <v>8200</v>
      </c>
      <c r="J53" s="44">
        <v>3962</v>
      </c>
      <c r="K53" s="37">
        <f>SUM(G53:J53)</f>
        <v>24512</v>
      </c>
      <c r="L53" s="440"/>
      <c r="M53" s="414"/>
      <c r="N53" s="411"/>
      <c r="O53" s="414"/>
      <c r="P53" s="411"/>
      <c r="Q53" s="417"/>
      <c r="R53" s="420"/>
      <c r="S53" s="423"/>
    </row>
    <row r="54" spans="1:19" ht="17.25" thickTop="1" thickBot="1" x14ac:dyDescent="0.25">
      <c r="A54" s="1"/>
      <c r="B54" s="431"/>
      <c r="C54" s="432"/>
      <c r="D54" s="36" t="s">
        <v>240</v>
      </c>
      <c r="E54" s="435"/>
      <c r="F54" s="438"/>
      <c r="G54" s="38">
        <f>IF(G52=0,1,IFERROR(ROUND(G53/G52,4),0))</f>
        <v>0.99970000000000003</v>
      </c>
      <c r="H54" s="39">
        <f t="shared" ref="H54" si="53">IF(H52=0,1,IFERROR(ROUND(H53/H52,4),0))</f>
        <v>0.99939999999999996</v>
      </c>
      <c r="I54" s="39">
        <f t="shared" ref="I54" si="54">IF(I52=0,1,IFERROR(ROUND(I53/I52,4),0))</f>
        <v>0.99790000000000001</v>
      </c>
      <c r="J54" s="40">
        <f t="shared" ref="J54" si="55">IF(J52=0,1,IFERROR(ROUND(J53/J52,4),0))</f>
        <v>0.98750000000000004</v>
      </c>
      <c r="K54" s="41">
        <f t="shared" ref="K54" si="56">IF(K52=0,1,IFERROR(ROUND(K53/K52,4),0))</f>
        <v>0.997</v>
      </c>
      <c r="L54" s="441"/>
      <c r="M54" s="415"/>
      <c r="N54" s="412"/>
      <c r="O54" s="415"/>
      <c r="P54" s="412"/>
      <c r="Q54" s="418"/>
      <c r="R54" s="421"/>
      <c r="S54" s="424"/>
    </row>
    <row r="55" spans="1:19" x14ac:dyDescent="0.2">
      <c r="A55" s="1"/>
      <c r="B55" s="427" t="s">
        <v>261</v>
      </c>
      <c r="C55" s="428"/>
      <c r="D55" s="131" t="s">
        <v>247</v>
      </c>
      <c r="E55" s="433">
        <v>0.8</v>
      </c>
      <c r="F55" s="436" t="s">
        <v>260</v>
      </c>
      <c r="G55" s="45">
        <v>16153</v>
      </c>
      <c r="H55" s="46">
        <v>16044</v>
      </c>
      <c r="I55" s="46">
        <v>16111</v>
      </c>
      <c r="J55" s="47">
        <v>10748</v>
      </c>
      <c r="K55" s="35">
        <f>SUM(G55:J55)</f>
        <v>59056</v>
      </c>
      <c r="L55" s="439"/>
      <c r="M55" s="413"/>
      <c r="N55" s="410"/>
      <c r="O55" s="413"/>
      <c r="P55" s="410"/>
      <c r="Q55" s="416"/>
      <c r="R55" s="419"/>
      <c r="S55" s="422"/>
    </row>
    <row r="56" spans="1:19" ht="16.5" thickBot="1" x14ac:dyDescent="0.25">
      <c r="A56" s="1"/>
      <c r="B56" s="429"/>
      <c r="C56" s="430"/>
      <c r="D56" s="130" t="s">
        <v>263</v>
      </c>
      <c r="E56" s="434"/>
      <c r="F56" s="437"/>
      <c r="G56" s="42">
        <v>16002</v>
      </c>
      <c r="H56" s="43">
        <v>15834</v>
      </c>
      <c r="I56" s="43">
        <v>15772</v>
      </c>
      <c r="J56" s="44">
        <v>10438</v>
      </c>
      <c r="K56" s="37">
        <f>SUM(G56:J56)</f>
        <v>58046</v>
      </c>
      <c r="L56" s="440"/>
      <c r="M56" s="414"/>
      <c r="N56" s="411"/>
      <c r="O56" s="414"/>
      <c r="P56" s="411"/>
      <c r="Q56" s="417"/>
      <c r="R56" s="420"/>
      <c r="S56" s="423"/>
    </row>
    <row r="57" spans="1:19" ht="17.25" thickTop="1" thickBot="1" x14ac:dyDescent="0.25">
      <c r="A57" s="1"/>
      <c r="B57" s="431"/>
      <c r="C57" s="432"/>
      <c r="D57" s="36" t="s">
        <v>240</v>
      </c>
      <c r="E57" s="435"/>
      <c r="F57" s="438"/>
      <c r="G57" s="38">
        <f>IF(G55=0,1,IFERROR(ROUND(G56/G55,4),0))</f>
        <v>0.99070000000000003</v>
      </c>
      <c r="H57" s="39">
        <f t="shared" ref="H57" si="57">IF(H55=0,1,IFERROR(ROUND(H56/H55,4),0))</f>
        <v>0.9869</v>
      </c>
      <c r="I57" s="39">
        <f t="shared" ref="I57" si="58">IF(I55=0,1,IFERROR(ROUND(I56/I55,4),0))</f>
        <v>0.97899999999999998</v>
      </c>
      <c r="J57" s="40">
        <f t="shared" ref="J57" si="59">IF(J55=0,1,IFERROR(ROUND(J56/J55,4),0))</f>
        <v>0.97119999999999995</v>
      </c>
      <c r="K57" s="41">
        <f t="shared" ref="K57" si="60">IF(K55=0,1,IFERROR(ROUND(K56/K55,4),0))</f>
        <v>0.9829</v>
      </c>
      <c r="L57" s="441"/>
      <c r="M57" s="415"/>
      <c r="N57" s="412"/>
      <c r="O57" s="415"/>
      <c r="P57" s="412"/>
      <c r="Q57" s="418"/>
      <c r="R57" s="421"/>
      <c r="S57" s="424"/>
    </row>
    <row r="58" spans="1:19" x14ac:dyDescent="0.2">
      <c r="A58" s="1"/>
      <c r="B58" s="427" t="s">
        <v>264</v>
      </c>
      <c r="C58" s="428"/>
      <c r="D58" s="131" t="s">
        <v>247</v>
      </c>
      <c r="E58" s="433">
        <v>0.8</v>
      </c>
      <c r="F58" s="436" t="s">
        <v>260</v>
      </c>
      <c r="G58" s="45">
        <v>53006</v>
      </c>
      <c r="H58" s="46">
        <v>54842</v>
      </c>
      <c r="I58" s="46">
        <v>56892</v>
      </c>
      <c r="J58" s="47">
        <v>37634</v>
      </c>
      <c r="K58" s="35">
        <f>SUM(G58:J58)</f>
        <v>202374</v>
      </c>
      <c r="L58" s="439"/>
      <c r="M58" s="413"/>
      <c r="N58" s="410"/>
      <c r="O58" s="413"/>
      <c r="P58" s="410"/>
      <c r="Q58" s="416"/>
      <c r="R58" s="419"/>
      <c r="S58" s="422"/>
    </row>
    <row r="59" spans="1:19" ht="16.5" thickBot="1" x14ac:dyDescent="0.25">
      <c r="A59" s="1"/>
      <c r="B59" s="429"/>
      <c r="C59" s="430"/>
      <c r="D59" s="130" t="s">
        <v>263</v>
      </c>
      <c r="E59" s="434"/>
      <c r="F59" s="437"/>
      <c r="G59" s="42">
        <v>52196</v>
      </c>
      <c r="H59" s="43">
        <v>54297</v>
      </c>
      <c r="I59" s="43">
        <v>50041</v>
      </c>
      <c r="J59" s="44">
        <v>32283</v>
      </c>
      <c r="K59" s="37">
        <f>SUM(G59:J59)</f>
        <v>188817</v>
      </c>
      <c r="L59" s="440"/>
      <c r="M59" s="414"/>
      <c r="N59" s="411"/>
      <c r="O59" s="414"/>
      <c r="P59" s="411"/>
      <c r="Q59" s="417"/>
      <c r="R59" s="420"/>
      <c r="S59" s="423"/>
    </row>
    <row r="60" spans="1:19" ht="17.25" thickTop="1" thickBot="1" x14ac:dyDescent="0.25">
      <c r="A60" s="1"/>
      <c r="B60" s="431"/>
      <c r="C60" s="432"/>
      <c r="D60" s="36" t="s">
        <v>240</v>
      </c>
      <c r="E60" s="435"/>
      <c r="F60" s="438"/>
      <c r="G60" s="38">
        <f>IF(G58=0,1,IFERROR(ROUND(G59/G58,4),0))</f>
        <v>0.98470000000000002</v>
      </c>
      <c r="H60" s="39">
        <f t="shared" ref="H60" si="61">IF(H58=0,1,IFERROR(ROUND(H59/H58,4),0))</f>
        <v>0.99009999999999998</v>
      </c>
      <c r="I60" s="39">
        <f t="shared" ref="I60" si="62">IF(I58=0,1,IFERROR(ROUND(I59/I58,4),0))</f>
        <v>0.87960000000000005</v>
      </c>
      <c r="J60" s="40">
        <f t="shared" ref="J60" si="63">IF(J58=0,1,IFERROR(ROUND(J59/J58,4),0))</f>
        <v>0.85780000000000001</v>
      </c>
      <c r="K60" s="41">
        <f t="shared" ref="K60" si="64">IF(K58=0,1,IFERROR(ROUND(K59/K58,4),0))</f>
        <v>0.93300000000000005</v>
      </c>
      <c r="L60" s="441"/>
      <c r="M60" s="415"/>
      <c r="N60" s="412"/>
      <c r="O60" s="415"/>
      <c r="P60" s="412"/>
      <c r="Q60" s="418"/>
      <c r="R60" s="421"/>
      <c r="S60" s="424"/>
    </row>
    <row r="61" spans="1:19" ht="15.75" customHeight="1" x14ac:dyDescent="0.2">
      <c r="A61" s="1"/>
      <c r="B61" s="427" t="s">
        <v>265</v>
      </c>
      <c r="C61" s="428"/>
      <c r="D61" s="131" t="s">
        <v>247</v>
      </c>
      <c r="E61" s="433">
        <v>0.8</v>
      </c>
      <c r="F61" s="436" t="s">
        <v>260</v>
      </c>
      <c r="G61" s="45">
        <v>44759</v>
      </c>
      <c r="H61" s="46">
        <v>43105</v>
      </c>
      <c r="I61" s="46">
        <v>45036</v>
      </c>
      <c r="J61" s="47">
        <v>30339</v>
      </c>
      <c r="K61" s="35">
        <f>SUM(G61:J61)</f>
        <v>163239</v>
      </c>
      <c r="L61" s="439"/>
      <c r="M61" s="413"/>
      <c r="N61" s="410"/>
      <c r="O61" s="413"/>
      <c r="P61" s="410"/>
      <c r="Q61" s="416"/>
      <c r="R61" s="419" t="s">
        <v>239</v>
      </c>
      <c r="S61" s="422" t="s">
        <v>438</v>
      </c>
    </row>
    <row r="62" spans="1:19" ht="16.5" thickBot="1" x14ac:dyDescent="0.25">
      <c r="A62" s="1"/>
      <c r="B62" s="429"/>
      <c r="C62" s="430"/>
      <c r="D62" s="130" t="s">
        <v>263</v>
      </c>
      <c r="E62" s="434"/>
      <c r="F62" s="437"/>
      <c r="G62" s="42">
        <v>44606</v>
      </c>
      <c r="H62" s="43">
        <v>42660</v>
      </c>
      <c r="I62" s="43">
        <v>38103</v>
      </c>
      <c r="J62" s="44">
        <v>24827</v>
      </c>
      <c r="K62" s="37">
        <f>SUM(G62:J62)</f>
        <v>150196</v>
      </c>
      <c r="L62" s="440"/>
      <c r="M62" s="414"/>
      <c r="N62" s="411"/>
      <c r="O62" s="414"/>
      <c r="P62" s="411"/>
      <c r="Q62" s="417"/>
      <c r="R62" s="420"/>
      <c r="S62" s="423"/>
    </row>
    <row r="63" spans="1:19" ht="17.25" thickTop="1" thickBot="1" x14ac:dyDescent="0.25">
      <c r="A63" s="1"/>
      <c r="B63" s="431"/>
      <c r="C63" s="432"/>
      <c r="D63" s="36" t="s">
        <v>240</v>
      </c>
      <c r="E63" s="435"/>
      <c r="F63" s="438"/>
      <c r="G63" s="38">
        <f>IF(G61=0,1,IFERROR(ROUND(G62/G61,4),0))</f>
        <v>0.99660000000000004</v>
      </c>
      <c r="H63" s="39">
        <f t="shared" ref="H63" si="65">IF(H61=0,1,IFERROR(ROUND(H62/H61,4),0))</f>
        <v>0.98970000000000002</v>
      </c>
      <c r="I63" s="39">
        <f t="shared" ref="I63" si="66">IF(I61=0,1,IFERROR(ROUND(I62/I61,4),0))</f>
        <v>0.84609999999999996</v>
      </c>
      <c r="J63" s="40">
        <f t="shared" ref="J63" si="67">IF(J61=0,1,IFERROR(ROUND(J62/J61,4),0))</f>
        <v>0.81830000000000003</v>
      </c>
      <c r="K63" s="41">
        <f t="shared" ref="K63" si="68">IF(K61=0,1,IFERROR(ROUND(K62/K61,4),0))</f>
        <v>0.92010000000000003</v>
      </c>
      <c r="L63" s="441"/>
      <c r="M63" s="415"/>
      <c r="N63" s="412"/>
      <c r="O63" s="415"/>
      <c r="P63" s="412"/>
      <c r="Q63" s="418"/>
      <c r="R63" s="421"/>
      <c r="S63" s="424"/>
    </row>
    <row r="64" spans="1:19" x14ac:dyDescent="0.2">
      <c r="A64" s="1"/>
      <c r="B64" s="427" t="s">
        <v>266</v>
      </c>
      <c r="C64" s="428"/>
      <c r="D64" s="131" t="s">
        <v>247</v>
      </c>
      <c r="E64" s="433">
        <v>0.8</v>
      </c>
      <c r="F64" s="436" t="s">
        <v>260</v>
      </c>
      <c r="G64" s="45">
        <v>24048</v>
      </c>
      <c r="H64" s="46">
        <v>27567</v>
      </c>
      <c r="I64" s="46">
        <v>27301</v>
      </c>
      <c r="J64" s="47">
        <v>19164</v>
      </c>
      <c r="K64" s="35">
        <f>SUM(G64:J64)</f>
        <v>98080</v>
      </c>
      <c r="L64" s="439"/>
      <c r="M64" s="413"/>
      <c r="N64" s="410"/>
      <c r="O64" s="413"/>
      <c r="P64" s="410"/>
      <c r="Q64" s="416"/>
      <c r="R64" s="419"/>
      <c r="S64" s="422"/>
    </row>
    <row r="65" spans="1:19" ht="16.5" thickBot="1" x14ac:dyDescent="0.25">
      <c r="A65" s="1"/>
      <c r="B65" s="429"/>
      <c r="C65" s="430"/>
      <c r="D65" s="130" t="s">
        <v>263</v>
      </c>
      <c r="E65" s="434"/>
      <c r="F65" s="437"/>
      <c r="G65" s="42">
        <v>22691</v>
      </c>
      <c r="H65" s="43">
        <v>25451</v>
      </c>
      <c r="I65" s="43">
        <v>25591</v>
      </c>
      <c r="J65" s="44">
        <v>17127</v>
      </c>
      <c r="K65" s="37">
        <f>SUM(G65:J65)</f>
        <v>90860</v>
      </c>
      <c r="L65" s="440"/>
      <c r="M65" s="414"/>
      <c r="N65" s="411"/>
      <c r="O65" s="414"/>
      <c r="P65" s="411"/>
      <c r="Q65" s="417"/>
      <c r="R65" s="420"/>
      <c r="S65" s="423"/>
    </row>
    <row r="66" spans="1:19" ht="17.25" thickTop="1" thickBot="1" x14ac:dyDescent="0.25">
      <c r="A66" s="1"/>
      <c r="B66" s="431"/>
      <c r="C66" s="432"/>
      <c r="D66" s="36" t="s">
        <v>240</v>
      </c>
      <c r="E66" s="435"/>
      <c r="F66" s="438"/>
      <c r="G66" s="38">
        <f>IF(G64=0,1,IFERROR(ROUND(G65/G64,4),0))</f>
        <v>0.94359999999999999</v>
      </c>
      <c r="H66" s="39">
        <f t="shared" ref="H66" si="69">IF(H64=0,1,IFERROR(ROUND(H65/H64,4),0))</f>
        <v>0.92320000000000002</v>
      </c>
      <c r="I66" s="39">
        <f t="shared" ref="I66" si="70">IF(I64=0,1,IFERROR(ROUND(I65/I64,4),0))</f>
        <v>0.93740000000000001</v>
      </c>
      <c r="J66" s="40">
        <f t="shared" ref="J66" si="71">IF(J64=0,1,IFERROR(ROUND(J65/J64,4),0))</f>
        <v>0.89370000000000005</v>
      </c>
      <c r="K66" s="41">
        <f t="shared" ref="K66" si="72">IF(K64=0,1,IFERROR(ROUND(K65/K64,4),0))</f>
        <v>0.9264</v>
      </c>
      <c r="L66" s="441"/>
      <c r="M66" s="415"/>
      <c r="N66" s="412"/>
      <c r="O66" s="415"/>
      <c r="P66" s="412"/>
      <c r="Q66" s="418"/>
      <c r="R66" s="421"/>
      <c r="S66" s="424"/>
    </row>
    <row r="67" spans="1:19" x14ac:dyDescent="0.2">
      <c r="A67" s="1"/>
      <c r="B67" s="427" t="s">
        <v>267</v>
      </c>
      <c r="C67" s="428"/>
      <c r="D67" s="131" t="s">
        <v>247</v>
      </c>
      <c r="E67" s="433">
        <v>0.8</v>
      </c>
      <c r="F67" s="436" t="s">
        <v>260</v>
      </c>
      <c r="G67" s="45">
        <v>36448</v>
      </c>
      <c r="H67" s="46">
        <v>40091</v>
      </c>
      <c r="I67" s="46">
        <v>39477</v>
      </c>
      <c r="J67" s="47">
        <v>26556</v>
      </c>
      <c r="K67" s="35">
        <f>SUM(G67:J67)</f>
        <v>142572</v>
      </c>
      <c r="L67" s="439"/>
      <c r="M67" s="413"/>
      <c r="N67" s="410"/>
      <c r="O67" s="413"/>
      <c r="P67" s="410"/>
      <c r="Q67" s="416"/>
      <c r="R67" s="419"/>
      <c r="S67" s="422"/>
    </row>
    <row r="68" spans="1:19" ht="16.5" thickBot="1" x14ac:dyDescent="0.25">
      <c r="A68" s="1"/>
      <c r="B68" s="429"/>
      <c r="C68" s="430"/>
      <c r="D68" s="130" t="s">
        <v>263</v>
      </c>
      <c r="E68" s="434"/>
      <c r="F68" s="437"/>
      <c r="G68" s="42">
        <v>35634</v>
      </c>
      <c r="H68" s="43">
        <v>39522</v>
      </c>
      <c r="I68" s="43">
        <v>37889</v>
      </c>
      <c r="J68" s="44">
        <v>25626</v>
      </c>
      <c r="K68" s="37">
        <f>SUM(G68:J68)</f>
        <v>138671</v>
      </c>
      <c r="L68" s="440"/>
      <c r="M68" s="414"/>
      <c r="N68" s="411"/>
      <c r="O68" s="414"/>
      <c r="P68" s="411"/>
      <c r="Q68" s="417"/>
      <c r="R68" s="420"/>
      <c r="S68" s="423"/>
    </row>
    <row r="69" spans="1:19" ht="17.25" thickTop="1" thickBot="1" x14ac:dyDescent="0.25">
      <c r="A69" s="1"/>
      <c r="B69" s="431"/>
      <c r="C69" s="432"/>
      <c r="D69" s="36" t="s">
        <v>240</v>
      </c>
      <c r="E69" s="435"/>
      <c r="F69" s="438"/>
      <c r="G69" s="38">
        <f>IF(G67=0,1,IFERROR(ROUND(G68/G67,4),0))</f>
        <v>0.97770000000000001</v>
      </c>
      <c r="H69" s="39">
        <f t="shared" ref="H69" si="73">IF(H67=0,1,IFERROR(ROUND(H68/H67,4),0))</f>
        <v>0.98580000000000001</v>
      </c>
      <c r="I69" s="39">
        <f t="shared" ref="I69" si="74">IF(I67=0,1,IFERROR(ROUND(I68/I67,4),0))</f>
        <v>0.95979999999999999</v>
      </c>
      <c r="J69" s="40">
        <f t="shared" ref="J69" si="75">IF(J67=0,1,IFERROR(ROUND(J68/J67,4),0))</f>
        <v>0.96499999999999997</v>
      </c>
      <c r="K69" s="41">
        <f t="shared" ref="K69" si="76">IF(K67=0,1,IFERROR(ROUND(K68/K67,4),0))</f>
        <v>0.97260000000000002</v>
      </c>
      <c r="L69" s="441"/>
      <c r="M69" s="415"/>
      <c r="N69" s="412"/>
      <c r="O69" s="415"/>
      <c r="P69" s="412"/>
      <c r="Q69" s="418"/>
      <c r="R69" s="421"/>
      <c r="S69" s="424"/>
    </row>
    <row r="70" spans="1:19" x14ac:dyDescent="0.2">
      <c r="A70" s="1"/>
      <c r="B70" s="427" t="s">
        <v>268</v>
      </c>
      <c r="C70" s="428"/>
      <c r="D70" s="131" t="s">
        <v>247</v>
      </c>
      <c r="E70" s="433">
        <v>0.8</v>
      </c>
      <c r="F70" s="436" t="s">
        <v>260</v>
      </c>
      <c r="G70" s="45">
        <v>851</v>
      </c>
      <c r="H70" s="46">
        <v>1135</v>
      </c>
      <c r="I70" s="46">
        <v>963</v>
      </c>
      <c r="J70" s="47">
        <v>689</v>
      </c>
      <c r="K70" s="35">
        <f>SUM(G70:J70)</f>
        <v>3638</v>
      </c>
      <c r="L70" s="439"/>
      <c r="M70" s="413"/>
      <c r="N70" s="410"/>
      <c r="O70" s="413"/>
      <c r="P70" s="410"/>
      <c r="Q70" s="416"/>
      <c r="R70" s="419"/>
      <c r="S70" s="422"/>
    </row>
    <row r="71" spans="1:19" ht="16.5" thickBot="1" x14ac:dyDescent="0.25">
      <c r="A71" s="1"/>
      <c r="B71" s="429"/>
      <c r="C71" s="430"/>
      <c r="D71" s="130" t="s">
        <v>263</v>
      </c>
      <c r="E71" s="434"/>
      <c r="F71" s="437"/>
      <c r="G71" s="42">
        <v>850</v>
      </c>
      <c r="H71" s="43">
        <v>1112</v>
      </c>
      <c r="I71" s="43">
        <v>840</v>
      </c>
      <c r="J71" s="44">
        <v>641</v>
      </c>
      <c r="K71" s="37">
        <f>SUM(G71:J71)</f>
        <v>3443</v>
      </c>
      <c r="L71" s="440"/>
      <c r="M71" s="414"/>
      <c r="N71" s="411"/>
      <c r="O71" s="414"/>
      <c r="P71" s="411"/>
      <c r="Q71" s="417"/>
      <c r="R71" s="420"/>
      <c r="S71" s="423"/>
    </row>
    <row r="72" spans="1:19" ht="17.25" thickTop="1" thickBot="1" x14ac:dyDescent="0.25">
      <c r="A72" s="1"/>
      <c r="B72" s="431"/>
      <c r="C72" s="432"/>
      <c r="D72" s="36" t="s">
        <v>240</v>
      </c>
      <c r="E72" s="435"/>
      <c r="F72" s="438"/>
      <c r="G72" s="38">
        <f>IF(G70=0,1,IFERROR(ROUND(G71/G70,4),0))</f>
        <v>0.99880000000000002</v>
      </c>
      <c r="H72" s="39">
        <f t="shared" ref="H72" si="77">IF(H70=0,1,IFERROR(ROUND(H71/H70,4),0))</f>
        <v>0.97970000000000002</v>
      </c>
      <c r="I72" s="39">
        <f t="shared" ref="I72" si="78">IF(I70=0,1,IFERROR(ROUND(I71/I70,4),0))</f>
        <v>0.87229999999999996</v>
      </c>
      <c r="J72" s="40">
        <f t="shared" ref="J72" si="79">IF(J70=0,1,IFERROR(ROUND(J71/J70,4),0))</f>
        <v>0.93030000000000002</v>
      </c>
      <c r="K72" s="41">
        <f t="shared" ref="K72" si="80">IF(K70=0,1,IFERROR(ROUND(K71/K70,4),0))</f>
        <v>0.94640000000000002</v>
      </c>
      <c r="L72" s="441"/>
      <c r="M72" s="415"/>
      <c r="N72" s="412"/>
      <c r="O72" s="415"/>
      <c r="P72" s="412"/>
      <c r="Q72" s="418"/>
      <c r="R72" s="421"/>
      <c r="S72" s="424"/>
    </row>
    <row r="73" spans="1:19" x14ac:dyDescent="0.2">
      <c r="A73" s="1"/>
      <c r="B73" s="427" t="s">
        <v>269</v>
      </c>
      <c r="C73" s="428"/>
      <c r="D73" s="131" t="s">
        <v>247</v>
      </c>
      <c r="E73" s="433">
        <v>0.8</v>
      </c>
      <c r="F73" s="436" t="s">
        <v>270</v>
      </c>
      <c r="G73" s="45">
        <v>29222</v>
      </c>
      <c r="H73" s="46">
        <v>30072</v>
      </c>
      <c r="I73" s="46">
        <v>31768</v>
      </c>
      <c r="J73" s="47">
        <v>23127</v>
      </c>
      <c r="K73" s="35">
        <f>SUM(G73:J73)</f>
        <v>114189</v>
      </c>
      <c r="L73" s="439"/>
      <c r="M73" s="413"/>
      <c r="N73" s="410"/>
      <c r="O73" s="413"/>
      <c r="P73" s="410"/>
      <c r="Q73" s="416"/>
      <c r="R73" s="419"/>
      <c r="S73" s="422"/>
    </row>
    <row r="74" spans="1:19" ht="16.5" thickBot="1" x14ac:dyDescent="0.25">
      <c r="A74" s="1"/>
      <c r="B74" s="429"/>
      <c r="C74" s="430"/>
      <c r="D74" s="130" t="s">
        <v>271</v>
      </c>
      <c r="E74" s="434"/>
      <c r="F74" s="437"/>
      <c r="G74" s="42">
        <v>28962</v>
      </c>
      <c r="H74" s="43">
        <v>29660</v>
      </c>
      <c r="I74" s="43">
        <v>31204</v>
      </c>
      <c r="J74" s="44">
        <v>22248</v>
      </c>
      <c r="K74" s="37">
        <f>SUM(G74:J74)</f>
        <v>112074</v>
      </c>
      <c r="L74" s="440"/>
      <c r="M74" s="414"/>
      <c r="N74" s="411"/>
      <c r="O74" s="414"/>
      <c r="P74" s="411"/>
      <c r="Q74" s="417"/>
      <c r="R74" s="420"/>
      <c r="S74" s="423"/>
    </row>
    <row r="75" spans="1:19" ht="17.25" thickTop="1" thickBot="1" x14ac:dyDescent="0.25">
      <c r="A75" s="1"/>
      <c r="B75" s="431"/>
      <c r="C75" s="432"/>
      <c r="D75" s="36" t="s">
        <v>240</v>
      </c>
      <c r="E75" s="435"/>
      <c r="F75" s="438"/>
      <c r="G75" s="38">
        <f>IF(G73=0,1,IFERROR(ROUND(G74/G73,4),0))</f>
        <v>0.99109999999999998</v>
      </c>
      <c r="H75" s="39">
        <f t="shared" ref="H75" si="81">IF(H73=0,1,IFERROR(ROUND(H74/H73,4),0))</f>
        <v>0.98629999999999995</v>
      </c>
      <c r="I75" s="39">
        <f t="shared" ref="I75" si="82">IF(I73=0,1,IFERROR(ROUND(I74/I73,4),0))</f>
        <v>0.98219999999999996</v>
      </c>
      <c r="J75" s="40">
        <f t="shared" ref="J75" si="83">IF(J73=0,1,IFERROR(ROUND(J74/J73,4),0))</f>
        <v>0.96199999999999997</v>
      </c>
      <c r="K75" s="41">
        <f t="shared" ref="K75" si="84">IF(K73=0,1,IFERROR(ROUND(K74/K73,4),0))</f>
        <v>0.98150000000000004</v>
      </c>
      <c r="L75" s="441"/>
      <c r="M75" s="415"/>
      <c r="N75" s="412"/>
      <c r="O75" s="415"/>
      <c r="P75" s="412"/>
      <c r="Q75" s="418"/>
      <c r="R75" s="425"/>
      <c r="S75" s="426"/>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50XzSplyuHTDJ9AsczZJJV7zSrMoc7nT8+09fCI9FodRgdlDJY39TDLAqADfuwY8wu2pAT0V2wpOi7PZ8dfTeQ==" saltValue="xlJfVLKTMhzf97zcKWoQgw=="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L11:M13">
    <cfRule type="expression" dxfId="81" priority="83">
      <formula>$G$13&lt;$E$11</formula>
    </cfRule>
  </conditionalFormatting>
  <conditionalFormatting sqref="N11:O13">
    <cfRule type="expression" dxfId="80" priority="82">
      <formula>$H$13&lt;$E$11</formula>
    </cfRule>
  </conditionalFormatting>
  <conditionalFormatting sqref="P11:Q13">
    <cfRule type="expression" dxfId="79" priority="81">
      <formula>$I$13&lt;$E$11</formula>
    </cfRule>
  </conditionalFormatting>
  <conditionalFormatting sqref="R11:S13">
    <cfRule type="expression" dxfId="78" priority="80">
      <formula>$J$13&lt;$E$11</formula>
    </cfRule>
  </conditionalFormatting>
  <conditionalFormatting sqref="L14:M16">
    <cfRule type="expression" dxfId="77" priority="79">
      <formula>$G$16&lt;$E$11</formula>
    </cfRule>
  </conditionalFormatting>
  <conditionalFormatting sqref="N14:O16">
    <cfRule type="expression" dxfId="76" priority="78">
      <formula>$H$16&lt;$E$11</formula>
    </cfRule>
  </conditionalFormatting>
  <conditionalFormatting sqref="P14:Q16">
    <cfRule type="expression" dxfId="75" priority="77">
      <formula>$I$16&lt;$E$11</formula>
    </cfRule>
  </conditionalFormatting>
  <conditionalFormatting sqref="R14:S16">
    <cfRule type="expression" dxfId="74" priority="76">
      <formula>$J$16&lt;$E$11</formula>
    </cfRule>
  </conditionalFormatting>
  <conditionalFormatting sqref="L17:M19">
    <cfRule type="expression" dxfId="73" priority="75">
      <formula>$G$19&lt;$E$11</formula>
    </cfRule>
  </conditionalFormatting>
  <conditionalFormatting sqref="N17:O19">
    <cfRule type="expression" dxfId="72" priority="74">
      <formula>$H$19&lt;$E$11</formula>
    </cfRule>
  </conditionalFormatting>
  <conditionalFormatting sqref="P17:Q19">
    <cfRule type="expression" dxfId="71" priority="73">
      <formula>$I$19&lt;$E$11</formula>
    </cfRule>
  </conditionalFormatting>
  <conditionalFormatting sqref="R17:S19">
    <cfRule type="expression" dxfId="70" priority="72">
      <formula>$J$19&lt;$E$11</formula>
    </cfRule>
  </conditionalFormatting>
  <conditionalFormatting sqref="L20:M22">
    <cfRule type="expression" dxfId="69" priority="71">
      <formula>$G$22&lt;$E$11</formula>
    </cfRule>
  </conditionalFormatting>
  <conditionalFormatting sqref="N20:O22">
    <cfRule type="expression" dxfId="68" priority="70">
      <formula>$H$22&lt;$E$11</formula>
    </cfRule>
  </conditionalFormatting>
  <conditionalFormatting sqref="P20:Q22">
    <cfRule type="expression" dxfId="67" priority="69">
      <formula>$I$22&lt;$E$11</formula>
    </cfRule>
  </conditionalFormatting>
  <conditionalFormatting sqref="R20:S22">
    <cfRule type="expression" dxfId="66" priority="68">
      <formula>$J$22&lt;$E$11</formula>
    </cfRule>
  </conditionalFormatting>
  <conditionalFormatting sqref="L23:M25">
    <cfRule type="expression" dxfId="65" priority="67">
      <formula>$G$25&lt;$E$11</formula>
    </cfRule>
  </conditionalFormatting>
  <conditionalFormatting sqref="N23:O25">
    <cfRule type="expression" dxfId="64" priority="66">
      <formula>$H$25&lt;$E$11</formula>
    </cfRule>
  </conditionalFormatting>
  <conditionalFormatting sqref="P23:Q25">
    <cfRule type="expression" dxfId="63" priority="65">
      <formula>$I$25&lt;$E$11</formula>
    </cfRule>
  </conditionalFormatting>
  <conditionalFormatting sqref="R23:S25">
    <cfRule type="expression" dxfId="62" priority="64">
      <formula>$J$25&lt;$E$11</formula>
    </cfRule>
  </conditionalFormatting>
  <conditionalFormatting sqref="L26:M28">
    <cfRule type="expression" dxfId="61" priority="63">
      <formula>$G$28&lt;$E$11</formula>
    </cfRule>
  </conditionalFormatting>
  <conditionalFormatting sqref="N26:O28">
    <cfRule type="expression" dxfId="60" priority="62">
      <formula>$H$28&lt;$E$11</formula>
    </cfRule>
  </conditionalFormatting>
  <conditionalFormatting sqref="P26:Q28">
    <cfRule type="expression" dxfId="59" priority="61">
      <formula>$I$28&lt;$E$11</formula>
    </cfRule>
  </conditionalFormatting>
  <conditionalFormatting sqref="R26:S28">
    <cfRule type="expression" dxfId="58" priority="60">
      <formula>$J$28&lt;$E$11</formula>
    </cfRule>
  </conditionalFormatting>
  <conditionalFormatting sqref="L29:M31">
    <cfRule type="expression" dxfId="57" priority="59">
      <formula>$G$31&lt;$E$11</formula>
    </cfRule>
  </conditionalFormatting>
  <conditionalFormatting sqref="N29:O31">
    <cfRule type="expression" dxfId="56" priority="58">
      <formula>$H$31&lt;$E$11</formula>
    </cfRule>
  </conditionalFormatting>
  <conditionalFormatting sqref="P29:Q31">
    <cfRule type="expression" dxfId="55" priority="57">
      <formula>$I$31&lt;$E$11</formula>
    </cfRule>
  </conditionalFormatting>
  <conditionalFormatting sqref="R29:S31">
    <cfRule type="expression" dxfId="54" priority="56">
      <formula>$J$31&lt;$E$11</formula>
    </cfRule>
  </conditionalFormatting>
  <conditionalFormatting sqref="L32:M34">
    <cfRule type="expression" dxfId="53" priority="55">
      <formula>$G$34&lt;$E$11</formula>
    </cfRule>
  </conditionalFormatting>
  <conditionalFormatting sqref="N32:O34">
    <cfRule type="expression" dxfId="52" priority="54">
      <formula>$H$34&lt;$E$11</formula>
    </cfRule>
  </conditionalFormatting>
  <conditionalFormatting sqref="P32:Q34">
    <cfRule type="expression" dxfId="51" priority="53">
      <formula>$I$34&lt;$E$11</formula>
    </cfRule>
  </conditionalFormatting>
  <conditionalFormatting sqref="R32:S34">
    <cfRule type="expression" dxfId="50" priority="52">
      <formula>$J$34&lt;$E$11</formula>
    </cfRule>
  </conditionalFormatting>
  <conditionalFormatting sqref="L35:M37">
    <cfRule type="expression" dxfId="49" priority="51">
      <formula>$G$37&lt;$E$11</formula>
    </cfRule>
  </conditionalFormatting>
  <conditionalFormatting sqref="N35:O37">
    <cfRule type="expression" dxfId="48" priority="50">
      <formula>$H$37&lt;$E$11</formula>
    </cfRule>
  </conditionalFormatting>
  <conditionalFormatting sqref="P35:Q37">
    <cfRule type="expression" dxfId="47" priority="49">
      <formula>$I$37&lt;$E$11</formula>
    </cfRule>
  </conditionalFormatting>
  <conditionalFormatting sqref="R35:S37">
    <cfRule type="expression" dxfId="46" priority="48">
      <formula>$J$37&lt;$E$11</formula>
    </cfRule>
  </conditionalFormatting>
  <conditionalFormatting sqref="L38:M40">
    <cfRule type="expression" dxfId="45" priority="47">
      <formula>$G$40&lt;$E$11</formula>
    </cfRule>
  </conditionalFormatting>
  <conditionalFormatting sqref="N38:O40">
    <cfRule type="expression" dxfId="44" priority="46">
      <formula>$H$40&lt;$E$11</formula>
    </cfRule>
  </conditionalFormatting>
  <conditionalFormatting sqref="P38:Q40">
    <cfRule type="expression" dxfId="43" priority="45">
      <formula>$I$40&lt;$E$11</formula>
    </cfRule>
  </conditionalFormatting>
  <conditionalFormatting sqref="R38:S40">
    <cfRule type="expression" dxfId="42" priority="44">
      <formula>$J$40&lt;$E$11</formula>
    </cfRule>
  </conditionalFormatting>
  <conditionalFormatting sqref="L46:M48">
    <cfRule type="expression" dxfId="41" priority="43">
      <formula>$G$48&lt;$E$11</formula>
    </cfRule>
  </conditionalFormatting>
  <conditionalFormatting sqref="N46:O48">
    <cfRule type="expression" dxfId="40" priority="42">
      <formula>$H$48&lt;$E$11</formula>
    </cfRule>
  </conditionalFormatting>
  <conditionalFormatting sqref="P46:Q48">
    <cfRule type="expression" dxfId="39" priority="41">
      <formula>$I$48&lt;$E$11</formula>
    </cfRule>
  </conditionalFormatting>
  <conditionalFormatting sqref="R46:S48">
    <cfRule type="expression" dxfId="38" priority="40">
      <formula>$J$48&lt;$E$11</formula>
    </cfRule>
  </conditionalFormatting>
  <conditionalFormatting sqref="L49:M51">
    <cfRule type="expression" dxfId="37" priority="39">
      <formula>$G$51&lt;$E$11</formula>
    </cfRule>
  </conditionalFormatting>
  <conditionalFormatting sqref="N49:O51">
    <cfRule type="expression" dxfId="36" priority="38">
      <formula>$H$51&lt;$E$11</formula>
    </cfRule>
  </conditionalFormatting>
  <conditionalFormatting sqref="P49:Q51">
    <cfRule type="expression" dxfId="35" priority="37">
      <formula>$I$51&lt;$E$11</formula>
    </cfRule>
  </conditionalFormatting>
  <conditionalFormatting sqref="R49:S51">
    <cfRule type="expression" dxfId="34" priority="36">
      <formula>$J$51&lt;$E$11</formula>
    </cfRule>
  </conditionalFormatting>
  <conditionalFormatting sqref="L52:M54">
    <cfRule type="expression" dxfId="33" priority="35">
      <formula>$G$54&lt;$E$11</formula>
    </cfRule>
  </conditionalFormatting>
  <conditionalFormatting sqref="N52:O54">
    <cfRule type="expression" dxfId="32" priority="34">
      <formula>$H$54&lt;$E$11</formula>
    </cfRule>
  </conditionalFormatting>
  <conditionalFormatting sqref="P52:Q54">
    <cfRule type="expression" dxfId="31" priority="33">
      <formula>$I$54&lt;$E$11</formula>
    </cfRule>
  </conditionalFormatting>
  <conditionalFormatting sqref="R52:S54">
    <cfRule type="expression" dxfId="30" priority="32">
      <formula>$J$54&lt;$E$11</formula>
    </cfRule>
  </conditionalFormatting>
  <conditionalFormatting sqref="L55:M57">
    <cfRule type="expression" dxfId="29" priority="31">
      <formula>$G$57&lt;$E$11</formula>
    </cfRule>
  </conditionalFormatting>
  <conditionalFormatting sqref="N55:O57">
    <cfRule type="expression" dxfId="28" priority="30">
      <formula>$H$57&lt;$E$11</formula>
    </cfRule>
  </conditionalFormatting>
  <conditionalFormatting sqref="P55:Q57">
    <cfRule type="expression" dxfId="27" priority="29">
      <formula>$I$57&lt;$E$11</formula>
    </cfRule>
  </conditionalFormatting>
  <conditionalFormatting sqref="R55:S57">
    <cfRule type="expression" dxfId="26" priority="28">
      <formula>$J$57&lt;$E$11</formula>
    </cfRule>
  </conditionalFormatting>
  <conditionalFormatting sqref="L58:M60">
    <cfRule type="expression" dxfId="25" priority="27">
      <formula>$G$60&lt;$E$11</formula>
    </cfRule>
  </conditionalFormatting>
  <conditionalFormatting sqref="N58:O60">
    <cfRule type="expression" dxfId="24" priority="26">
      <formula>$H$60&lt;$E$11</formula>
    </cfRule>
  </conditionalFormatting>
  <conditionalFormatting sqref="P58:Q60">
    <cfRule type="expression" dxfId="23" priority="25">
      <formula>$I$60&lt;$E$11</formula>
    </cfRule>
  </conditionalFormatting>
  <conditionalFormatting sqref="R58:S60">
    <cfRule type="expression" dxfId="22" priority="24">
      <formula>$J$60&lt;$E$11</formula>
    </cfRule>
  </conditionalFormatting>
  <conditionalFormatting sqref="L61:M63">
    <cfRule type="expression" dxfId="21" priority="23">
      <formula>$G$63&lt;$E$11</formula>
    </cfRule>
  </conditionalFormatting>
  <conditionalFormatting sqref="N61:O63">
    <cfRule type="expression" dxfId="20" priority="22">
      <formula>$H$63&lt;$E$11</formula>
    </cfRule>
  </conditionalFormatting>
  <conditionalFormatting sqref="P61:Q63">
    <cfRule type="expression" dxfId="19" priority="21">
      <formula>$I$63&lt;$E$11</formula>
    </cfRule>
  </conditionalFormatting>
  <conditionalFormatting sqref="L64:M66">
    <cfRule type="expression" dxfId="18" priority="19">
      <formula>$G$66&lt;$E$64</formula>
    </cfRule>
  </conditionalFormatting>
  <conditionalFormatting sqref="N64:O66">
    <cfRule type="expression" dxfId="17" priority="18">
      <formula>$H$66&lt;$E$64</formula>
    </cfRule>
  </conditionalFormatting>
  <conditionalFormatting sqref="P64:Q66">
    <cfRule type="expression" dxfId="16" priority="17">
      <formula>$I$66&lt;$E$64</formula>
    </cfRule>
  </conditionalFormatting>
  <conditionalFormatting sqref="R64:S66">
    <cfRule type="expression" dxfId="15" priority="16">
      <formula>$J$66&lt;$E$64</formula>
    </cfRule>
  </conditionalFormatting>
  <conditionalFormatting sqref="L67:M69">
    <cfRule type="expression" dxfId="14" priority="15">
      <formula>$G$69&lt;$E$67</formula>
    </cfRule>
  </conditionalFormatting>
  <conditionalFormatting sqref="N67:O69">
    <cfRule type="expression" dxfId="13" priority="14">
      <formula>$H$69&lt;$E$67</formula>
    </cfRule>
  </conditionalFormatting>
  <conditionalFormatting sqref="P67:Q69">
    <cfRule type="expression" dxfId="12" priority="13">
      <formula>$I$69&lt;$E$67</formula>
    </cfRule>
  </conditionalFormatting>
  <conditionalFormatting sqref="R67:S69">
    <cfRule type="expression" dxfId="11" priority="12">
      <formula>$J$69&lt;$E$67</formula>
    </cfRule>
  </conditionalFormatting>
  <conditionalFormatting sqref="L70:M72">
    <cfRule type="expression" dxfId="10" priority="11">
      <formula>$G$72&lt;$E$70</formula>
    </cfRule>
  </conditionalFormatting>
  <conditionalFormatting sqref="N70:O72">
    <cfRule type="expression" dxfId="9" priority="10">
      <formula>$H$72&lt;$E$70</formula>
    </cfRule>
  </conditionalFormatting>
  <conditionalFormatting sqref="P70:Q72">
    <cfRule type="expression" dxfId="8" priority="9">
      <formula>$I$72&lt;$E$70</formula>
    </cfRule>
  </conditionalFormatting>
  <conditionalFormatting sqref="R70:S72">
    <cfRule type="expression" dxfId="7" priority="8">
      <formula>$J$72&lt;$E$70</formula>
    </cfRule>
  </conditionalFormatting>
  <conditionalFormatting sqref="L73:M75">
    <cfRule type="expression" dxfId="6" priority="7">
      <formula>$G$75&lt;$E$73</formula>
    </cfRule>
  </conditionalFormatting>
  <conditionalFormatting sqref="N73:O75">
    <cfRule type="expression" dxfId="5" priority="6">
      <formula>$H$75&lt;$E$73</formula>
    </cfRule>
  </conditionalFormatting>
  <conditionalFormatting sqref="P73:Q75">
    <cfRule type="expression" dxfId="4" priority="5">
      <formula>$I$75&lt;$E$73</formula>
    </cfRule>
  </conditionalFormatting>
  <conditionalFormatting sqref="R73:S75">
    <cfRule type="expression" dxfId="3" priority="4">
      <formula>$J$75&lt;$E$73</formula>
    </cfRule>
  </conditionalFormatting>
  <conditionalFormatting sqref="G13:K13 G16:K16 G19:K19 G22:K22 G25:K25 G28:K28 G31:K31 G34:K34 G37:K37 G40:K40 G48:K48 G51:K51 G54:K54 G57:K57 G60:K60 G63:K63 G66:K66 G69:K69 G72:K72 G75:K75">
    <cfRule type="cellIs" dxfId="2" priority="3" operator="greaterThan">
      <formula>1</formula>
    </cfRule>
  </conditionalFormatting>
  <conditionalFormatting sqref="R61:R63">
    <cfRule type="expression" dxfId="1" priority="2">
      <formula>$J$25&lt;$E$11</formula>
    </cfRule>
  </conditionalFormatting>
  <conditionalFormatting sqref="S61:S63">
    <cfRule type="expression" dxfId="0" priority="1">
      <formula>$J$25&lt;$E$11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36"/>
  <sheetViews>
    <sheetView topLeftCell="A22"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74" t="s">
        <v>392</v>
      </c>
      <c r="B1" s="374"/>
      <c r="C1" s="374"/>
      <c r="D1" s="374"/>
      <c r="E1" s="374"/>
      <c r="F1" s="374"/>
    </row>
    <row r="2" spans="1:19" ht="24" customHeight="1" x14ac:dyDescent="0.2">
      <c r="A2" s="374" t="str">
        <f>'Sub Cases Monthly'!A2</f>
        <v>County Fiscal Year 2021-2022</v>
      </c>
      <c r="B2" s="374"/>
      <c r="C2" s="374"/>
      <c r="D2" s="374"/>
    </row>
    <row r="3" spans="1:19" ht="24" customHeight="1" x14ac:dyDescent="0.2">
      <c r="N3" s="1"/>
      <c r="O3" s="1"/>
    </row>
    <row r="4" spans="1:19" ht="24" customHeight="1" x14ac:dyDescent="0.2">
      <c r="A4" s="7"/>
      <c r="C4" s="105" t="s">
        <v>2</v>
      </c>
      <c r="D4" s="405" t="str">
        <f>IF('Sub Cases Monthly'!D4="","",'Sub Cases Monthly'!D4)</f>
        <v>Brevard</v>
      </c>
      <c r="E4" s="405"/>
      <c r="F4" s="8"/>
      <c r="G4" s="105" t="s">
        <v>230</v>
      </c>
      <c r="H4" s="405" t="str">
        <f>IF('Sub Cases Monthly'!H4="","",'Sub Cases Monthly'!H4)</f>
        <v>August</v>
      </c>
      <c r="I4" s="405"/>
      <c r="K4" s="105" t="s">
        <v>3</v>
      </c>
      <c r="L4" s="104">
        <f>IF('Sub Cases Monthly'!L4="","",'Sub Cases Monthly'!L4)</f>
        <v>2</v>
      </c>
      <c r="N4" s="1"/>
      <c r="O4" s="1"/>
      <c r="Q4" s="367" t="str">
        <f>'Sub Cases Monthly'!Q4</f>
        <v>CCOC Form Version 2
Revised: 11/10/21</v>
      </c>
      <c r="R4" s="367"/>
    </row>
    <row r="5" spans="1:19" ht="24" customHeight="1" x14ac:dyDescent="0.3">
      <c r="A5" s="7"/>
      <c r="C5" s="105" t="s">
        <v>73</v>
      </c>
      <c r="D5" s="406" t="str">
        <f>IF('Sub Cases Monthly'!D5="","",'Sub Cases Monthly'!D5)</f>
        <v>Andrea Butler</v>
      </c>
      <c r="E5" s="406"/>
      <c r="F5" s="8"/>
      <c r="N5" s="9"/>
      <c r="Q5" s="367"/>
      <c r="R5" s="367"/>
    </row>
    <row r="6" spans="1:19" ht="24" customHeight="1" x14ac:dyDescent="0.3">
      <c r="A6" s="7"/>
      <c r="C6" s="105" t="s">
        <v>84</v>
      </c>
      <c r="D6" s="405" t="str">
        <f>IF('Sub Cases Monthly'!D6="","",'Sub Cases Monthly'!D6)</f>
        <v>andrea.butler@brevardclerk.us</v>
      </c>
      <c r="E6" s="405"/>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79" t="s">
        <v>394</v>
      </c>
      <c r="F9" s="380"/>
      <c r="G9" s="380"/>
      <c r="H9" s="380"/>
      <c r="I9" s="380"/>
      <c r="J9" s="380"/>
      <c r="K9" s="380"/>
      <c r="L9" s="380"/>
      <c r="M9" s="380"/>
      <c r="N9" s="380"/>
      <c r="O9" s="380"/>
      <c r="P9" s="381"/>
      <c r="Q9" s="33"/>
      <c r="R9" s="137"/>
      <c r="S9" s="5"/>
    </row>
    <row r="10" spans="1:19" ht="20.100000000000001" customHeight="1" thickBot="1" x14ac:dyDescent="0.25">
      <c r="B10" s="22" t="s">
        <v>85</v>
      </c>
      <c r="C10" s="22" t="s">
        <v>132</v>
      </c>
      <c r="D10" s="11"/>
      <c r="E10" s="29">
        <f>'Sub Cases Monthly'!E10</f>
        <v>44470</v>
      </c>
      <c r="F10" s="30">
        <f>EDATE(E10,1)</f>
        <v>44501</v>
      </c>
      <c r="G10" s="30">
        <f t="shared" ref="G10:P10" si="0">EDATE(F10,1)</f>
        <v>44531</v>
      </c>
      <c r="H10" s="30">
        <f t="shared" si="0"/>
        <v>44562</v>
      </c>
      <c r="I10" s="30">
        <f t="shared" si="0"/>
        <v>44593</v>
      </c>
      <c r="J10" s="30">
        <f t="shared" si="0"/>
        <v>44621</v>
      </c>
      <c r="K10" s="30">
        <f t="shared" si="0"/>
        <v>44652</v>
      </c>
      <c r="L10" s="30">
        <f t="shared" si="0"/>
        <v>44682</v>
      </c>
      <c r="M10" s="30">
        <f t="shared" si="0"/>
        <v>44713</v>
      </c>
      <c r="N10" s="30">
        <f t="shared" si="0"/>
        <v>44743</v>
      </c>
      <c r="O10" s="30">
        <f t="shared" si="0"/>
        <v>44774</v>
      </c>
      <c r="P10" s="31">
        <f t="shared" si="0"/>
        <v>44805</v>
      </c>
      <c r="Q10" s="66" t="s">
        <v>228</v>
      </c>
      <c r="R10" s="138" t="s">
        <v>397</v>
      </c>
      <c r="S10" s="5"/>
    </row>
    <row r="11" spans="1:19" ht="20.100000000000001" customHeight="1" x14ac:dyDescent="0.2">
      <c r="B11" s="285"/>
      <c r="C11" s="382" t="str">
        <f>'Sub Cases Monthly'!C11:D11</f>
        <v>Capital Murders</v>
      </c>
      <c r="D11" s="383"/>
      <c r="E11" s="344">
        <f>$R11*'Sub Cases Monthly'!E11</f>
        <v>0</v>
      </c>
      <c r="F11" s="345">
        <f>$R11*'Sub Cases Monthly'!F11</f>
        <v>0</v>
      </c>
      <c r="G11" s="345">
        <f>$R11*'Sub Cases Monthly'!G11</f>
        <v>8</v>
      </c>
      <c r="H11" s="345">
        <f>$R11*'Sub Cases Monthly'!H11</f>
        <v>0</v>
      </c>
      <c r="I11" s="345">
        <f>$R11*'Sub Cases Monthly'!I11</f>
        <v>8</v>
      </c>
      <c r="J11" s="345">
        <f>$R11*'Sub Cases Monthly'!J11</f>
        <v>8</v>
      </c>
      <c r="K11" s="345">
        <f>$R11*'Sub Cases Monthly'!K11</f>
        <v>0</v>
      </c>
      <c r="L11" s="345">
        <f>$R11*'Sub Cases Monthly'!L11</f>
        <v>8</v>
      </c>
      <c r="M11" s="345">
        <f>$R11*'Sub Cases Monthly'!M11</f>
        <v>24</v>
      </c>
      <c r="N11" s="345">
        <f>$R11*'Sub Cases Monthly'!N11</f>
        <v>0</v>
      </c>
      <c r="O11" s="345">
        <f>$R11*'Sub Cases Monthly'!O11</f>
        <v>24</v>
      </c>
      <c r="P11" s="346">
        <f>$R11*'Sub Cases Monthly'!P11</f>
        <v>0</v>
      </c>
      <c r="Q11" s="85">
        <f>SUM(E11:P11)</f>
        <v>80</v>
      </c>
      <c r="R11" s="353">
        <v>8</v>
      </c>
      <c r="S11" s="5"/>
    </row>
    <row r="12" spans="1:19" ht="20.100000000000001" customHeight="1" x14ac:dyDescent="0.2">
      <c r="B12" s="284"/>
      <c r="C12" s="377" t="str">
        <f>'Sub Cases Monthly'!C12:D12</f>
        <v>Non-Capital Murders</v>
      </c>
      <c r="D12" s="378"/>
      <c r="E12" s="347">
        <f>$R12*'Sub Cases Monthly'!E12</f>
        <v>16</v>
      </c>
      <c r="F12" s="348">
        <f>$R12*'Sub Cases Monthly'!F12</f>
        <v>32</v>
      </c>
      <c r="G12" s="348">
        <f>$R12*'Sub Cases Monthly'!G12</f>
        <v>24</v>
      </c>
      <c r="H12" s="348">
        <f>$R12*'Sub Cases Monthly'!H12</f>
        <v>24</v>
      </c>
      <c r="I12" s="348">
        <f>$R12*'Sub Cases Monthly'!I12</f>
        <v>8</v>
      </c>
      <c r="J12" s="348">
        <f>$R12*'Sub Cases Monthly'!J12</f>
        <v>16</v>
      </c>
      <c r="K12" s="348">
        <f>$R12*'Sub Cases Monthly'!K12</f>
        <v>32</v>
      </c>
      <c r="L12" s="348">
        <f>$R12*'Sub Cases Monthly'!L12</f>
        <v>48</v>
      </c>
      <c r="M12" s="348">
        <f>$R12*'Sub Cases Monthly'!M12</f>
        <v>16</v>
      </c>
      <c r="N12" s="348">
        <f>$R12*'Sub Cases Monthly'!N12</f>
        <v>16</v>
      </c>
      <c r="O12" s="348">
        <f>$R12*'Sub Cases Monthly'!O12</f>
        <v>16</v>
      </c>
      <c r="P12" s="349">
        <f>$R12*'Sub Cases Monthly'!P12</f>
        <v>0</v>
      </c>
      <c r="Q12" s="85">
        <f t="shared" ref="Q12:Q19" si="1">SUM(E12:P12)</f>
        <v>248</v>
      </c>
      <c r="R12" s="354">
        <v>8</v>
      </c>
      <c r="S12" s="5"/>
    </row>
    <row r="13" spans="1:19" ht="20.100000000000001" customHeight="1" x14ac:dyDescent="0.2">
      <c r="B13" s="284"/>
      <c r="C13" s="377" t="str">
        <f>'Sub Cases Monthly'!C13:D13</f>
        <v>Sexual Offenses</v>
      </c>
      <c r="D13" s="378"/>
      <c r="E13" s="350">
        <f>$R13*'Sub Cases Monthly'!E13</f>
        <v>48</v>
      </c>
      <c r="F13" s="351">
        <f>$R13*'Sub Cases Monthly'!F13</f>
        <v>64</v>
      </c>
      <c r="G13" s="351">
        <f>$R13*'Sub Cases Monthly'!G13</f>
        <v>72</v>
      </c>
      <c r="H13" s="351">
        <f>$R13*'Sub Cases Monthly'!H13</f>
        <v>56</v>
      </c>
      <c r="I13" s="351">
        <f>$R13*'Sub Cases Monthly'!I13</f>
        <v>104</v>
      </c>
      <c r="J13" s="351">
        <f>$R13*'Sub Cases Monthly'!J13</f>
        <v>40</v>
      </c>
      <c r="K13" s="351">
        <f>$R13*'Sub Cases Monthly'!K13</f>
        <v>80</v>
      </c>
      <c r="L13" s="351">
        <f>$R13*'Sub Cases Monthly'!L13</f>
        <v>88</v>
      </c>
      <c r="M13" s="351">
        <f>$R13*'Sub Cases Monthly'!M13</f>
        <v>72</v>
      </c>
      <c r="N13" s="351">
        <f>$R13*'Sub Cases Monthly'!N13</f>
        <v>96</v>
      </c>
      <c r="O13" s="351">
        <f>$R13*'Sub Cases Monthly'!O13</f>
        <v>120</v>
      </c>
      <c r="P13" s="352">
        <f>$R13*'Sub Cases Monthly'!P13</f>
        <v>0</v>
      </c>
      <c r="Q13" s="86">
        <f t="shared" si="1"/>
        <v>840</v>
      </c>
      <c r="R13" s="354">
        <v>8</v>
      </c>
      <c r="S13" s="5"/>
    </row>
    <row r="14" spans="1:19" ht="20.100000000000001" customHeight="1" x14ac:dyDescent="0.2">
      <c r="B14" s="284"/>
      <c r="C14" s="377" t="str">
        <f>'Sub Cases Monthly'!C14:D14</f>
        <v>All Other Felonies (SRS)</v>
      </c>
      <c r="D14" s="378"/>
      <c r="E14" s="347">
        <f>$R14*'Sub Cases Monthly'!E14</f>
        <v>3920</v>
      </c>
      <c r="F14" s="348">
        <f>$R14*'Sub Cases Monthly'!F14</f>
        <v>3552</v>
      </c>
      <c r="G14" s="348">
        <f>$R14*'Sub Cases Monthly'!G14</f>
        <v>3312</v>
      </c>
      <c r="H14" s="348">
        <f>$R14*'Sub Cases Monthly'!H14</f>
        <v>4168</v>
      </c>
      <c r="I14" s="348">
        <f>$R14*'Sub Cases Monthly'!I14</f>
        <v>4040</v>
      </c>
      <c r="J14" s="348">
        <f>$R14*'Sub Cases Monthly'!J14</f>
        <v>4232</v>
      </c>
      <c r="K14" s="348">
        <f>$R14*'Sub Cases Monthly'!K14</f>
        <v>4672</v>
      </c>
      <c r="L14" s="348">
        <f>$R14*'Sub Cases Monthly'!L14</f>
        <v>4432</v>
      </c>
      <c r="M14" s="348">
        <f>$R14*'Sub Cases Monthly'!M14</f>
        <v>4344</v>
      </c>
      <c r="N14" s="348">
        <f>$R14*'Sub Cases Monthly'!N14</f>
        <v>4912</v>
      </c>
      <c r="O14" s="348">
        <f>$R14*'Sub Cases Monthly'!O14</f>
        <v>4624</v>
      </c>
      <c r="P14" s="349">
        <f>$R14*'Sub Cases Monthly'!P14</f>
        <v>0</v>
      </c>
      <c r="Q14" s="86">
        <f t="shared" si="1"/>
        <v>46208</v>
      </c>
      <c r="R14" s="354">
        <v>8</v>
      </c>
      <c r="S14" s="5"/>
    </row>
    <row r="15" spans="1:19" ht="20.100000000000001" customHeight="1" x14ac:dyDescent="0.2">
      <c r="B15" s="324"/>
      <c r="C15" s="377" t="str">
        <f>'Sub Cases Monthly'!C15:D15</f>
        <v>Appeals (AP cases) from County to Circuit (SRS)</v>
      </c>
      <c r="D15" s="378"/>
      <c r="E15" s="357">
        <f>$R15*'Sub Cases Monthly'!E15</f>
        <v>0</v>
      </c>
      <c r="F15" s="351">
        <f>$R15*'Sub Cases Monthly'!F15</f>
        <v>0</v>
      </c>
      <c r="G15" s="351">
        <f>$R15*'Sub Cases Monthly'!G15</f>
        <v>0</v>
      </c>
      <c r="H15" s="351">
        <f>$R15*'Sub Cases Monthly'!H15</f>
        <v>0</v>
      </c>
      <c r="I15" s="351">
        <f>$R15*'Sub Cases Monthly'!I15</f>
        <v>0</v>
      </c>
      <c r="J15" s="351">
        <f>$R15*'Sub Cases Monthly'!J15</f>
        <v>4</v>
      </c>
      <c r="K15" s="351">
        <f>$R15*'Sub Cases Monthly'!K15</f>
        <v>0</v>
      </c>
      <c r="L15" s="351">
        <f>$R15*'Sub Cases Monthly'!L15</f>
        <v>0</v>
      </c>
      <c r="M15" s="351">
        <f>$R15*'Sub Cases Monthly'!M15</f>
        <v>0</v>
      </c>
      <c r="N15" s="351">
        <f>$R15*'Sub Cases Monthly'!N15</f>
        <v>4</v>
      </c>
      <c r="O15" s="351">
        <f>$R15*'Sub Cases Monthly'!O15</f>
        <v>0</v>
      </c>
      <c r="P15" s="352">
        <f>$R15*'Sub Cases Monthly'!P15</f>
        <v>0</v>
      </c>
      <c r="Q15" s="86">
        <f t="shared" si="1"/>
        <v>8</v>
      </c>
      <c r="R15" s="354">
        <v>4</v>
      </c>
      <c r="S15" s="5"/>
    </row>
    <row r="16" spans="1:19" ht="20.100000000000001" customHeight="1" x14ac:dyDescent="0.2">
      <c r="B16" s="324"/>
      <c r="C16" s="377" t="str">
        <f>'Sub Cases Monthly'!C16:D16</f>
        <v>Out of State Fugitive Warrants (Non-SRS)</v>
      </c>
      <c r="D16" s="378"/>
      <c r="E16" s="347">
        <f>$R16*'Sub Cases Monthly'!E16</f>
        <v>72</v>
      </c>
      <c r="F16" s="348">
        <f>$R16*'Sub Cases Monthly'!F16</f>
        <v>48</v>
      </c>
      <c r="G16" s="348">
        <f>$R16*'Sub Cases Monthly'!G16</f>
        <v>33</v>
      </c>
      <c r="H16" s="348">
        <f>$R16*'Sub Cases Monthly'!H16</f>
        <v>78</v>
      </c>
      <c r="I16" s="348">
        <f>$R16*'Sub Cases Monthly'!I16</f>
        <v>87</v>
      </c>
      <c r="J16" s="348">
        <f>$R16*'Sub Cases Monthly'!J16</f>
        <v>54</v>
      </c>
      <c r="K16" s="348">
        <f>$R16*'Sub Cases Monthly'!K16</f>
        <v>90</v>
      </c>
      <c r="L16" s="348">
        <f>$R16*'Sub Cases Monthly'!L16</f>
        <v>75</v>
      </c>
      <c r="M16" s="348">
        <f>$R16*'Sub Cases Monthly'!M16</f>
        <v>66</v>
      </c>
      <c r="N16" s="348">
        <f>$R16*'Sub Cases Monthly'!N16</f>
        <v>87</v>
      </c>
      <c r="O16" s="348">
        <f>$R16*'Sub Cases Monthly'!O16</f>
        <v>84</v>
      </c>
      <c r="P16" s="349">
        <f>$R16*'Sub Cases Monthly'!P16</f>
        <v>0</v>
      </c>
      <c r="Q16" s="86">
        <f t="shared" si="1"/>
        <v>774</v>
      </c>
      <c r="R16" s="354">
        <v>3</v>
      </c>
      <c r="S16" s="5"/>
    </row>
    <row r="17" spans="1:19" ht="20.100000000000001" hidden="1" customHeight="1" thickTop="1" x14ac:dyDescent="0.2">
      <c r="B17" s="283"/>
      <c r="C17" s="460" t="str">
        <f>'Sub Cases Monthly'!C7:D17</f>
        <v>Search Warrants (Non-SRS)</v>
      </c>
      <c r="D17" s="461"/>
      <c r="E17" s="350">
        <f>$R17*'Sub Cases Monthly'!E17</f>
        <v>0</v>
      </c>
      <c r="F17" s="351">
        <f>$R17*'Sub Cases Monthly'!F17</f>
        <v>0</v>
      </c>
      <c r="G17" s="351">
        <f>$R17*'Sub Cases Monthly'!G17</f>
        <v>0</v>
      </c>
      <c r="H17" s="351">
        <f>$R17*'Sub Cases Monthly'!H17</f>
        <v>0</v>
      </c>
      <c r="I17" s="351">
        <f>$R17*'Sub Cases Monthly'!I17</f>
        <v>0</v>
      </c>
      <c r="J17" s="351">
        <f>$R17*'Sub Cases Monthly'!J17</f>
        <v>0</v>
      </c>
      <c r="K17" s="351">
        <f>$R17*'Sub Cases Monthly'!K17</f>
        <v>0</v>
      </c>
      <c r="L17" s="351">
        <f>$R17*'Sub Cases Monthly'!L17</f>
        <v>0</v>
      </c>
      <c r="M17" s="351">
        <f>$R17*'Sub Cases Monthly'!M17</f>
        <v>0</v>
      </c>
      <c r="N17" s="351">
        <f>$R17*'Sub Cases Monthly'!N17</f>
        <v>0</v>
      </c>
      <c r="O17" s="351">
        <f>$R17*'Sub Cases Monthly'!O17</f>
        <v>0</v>
      </c>
      <c r="P17" s="352">
        <f>$R17*'Sub Cases Monthly'!P17</f>
        <v>0</v>
      </c>
      <c r="Q17" s="87">
        <f t="shared" si="1"/>
        <v>0</v>
      </c>
      <c r="R17" s="355">
        <v>0</v>
      </c>
      <c r="S17" s="5"/>
    </row>
    <row r="18" spans="1:19" ht="20.100000000000001" customHeight="1" thickBot="1" x14ac:dyDescent="0.25">
      <c r="B18" s="286"/>
      <c r="C18" s="384" t="str">
        <f>'Sub Cases Monthly'!C18:D18</f>
        <v>Cases unable to be categorized</v>
      </c>
      <c r="D18" s="385"/>
      <c r="E18" s="358">
        <f>$R18*'Sub Cases Monthly'!E18</f>
        <v>0</v>
      </c>
      <c r="F18" s="359">
        <f>$R18*'Sub Cases Monthly'!F18</f>
        <v>0</v>
      </c>
      <c r="G18" s="359">
        <f>$R18*'Sub Cases Monthly'!G18</f>
        <v>0</v>
      </c>
      <c r="H18" s="359">
        <f>$R18*'Sub Cases Monthly'!H18</f>
        <v>0</v>
      </c>
      <c r="I18" s="359">
        <f>$R18*'Sub Cases Monthly'!I18</f>
        <v>0</v>
      </c>
      <c r="J18" s="359">
        <f>$R18*'Sub Cases Monthly'!J18</f>
        <v>0</v>
      </c>
      <c r="K18" s="359">
        <f>$R18*'Sub Cases Monthly'!K18</f>
        <v>0</v>
      </c>
      <c r="L18" s="359">
        <f>$R18*'Sub Cases Monthly'!L18</f>
        <v>0</v>
      </c>
      <c r="M18" s="359">
        <f>$R18*'Sub Cases Monthly'!M18</f>
        <v>0</v>
      </c>
      <c r="N18" s="359">
        <f>$R18*'Sub Cases Monthly'!N18</f>
        <v>0</v>
      </c>
      <c r="O18" s="359">
        <f>$R18*'Sub Cases Monthly'!O18</f>
        <v>0</v>
      </c>
      <c r="P18" s="360">
        <f>$R18*'Sub Cases Monthly'!P18</f>
        <v>0</v>
      </c>
      <c r="Q18" s="88">
        <f t="shared" si="1"/>
        <v>0</v>
      </c>
      <c r="R18" s="356">
        <v>0</v>
      </c>
      <c r="S18" s="5"/>
    </row>
    <row r="19" spans="1:19" s="17" customFormat="1" ht="20.100000000000001" customHeight="1" thickTop="1" thickBot="1" x14ac:dyDescent="0.3">
      <c r="B19" s="275" t="str">
        <f>IF('Sub Cases Monthly'!B19="","",'Sub Cases Monthly'!B19)</f>
        <v/>
      </c>
      <c r="C19" s="386" t="str">
        <f>'Sub Cases Monthly'!C19:D19</f>
        <v xml:space="preserve">Total Circuit Criminal = </v>
      </c>
      <c r="D19" s="387"/>
      <c r="E19" s="292">
        <f t="shared" ref="E19:P19" si="2">SUM(E11:E18)</f>
        <v>4056</v>
      </c>
      <c r="F19" s="293">
        <f t="shared" si="2"/>
        <v>3696</v>
      </c>
      <c r="G19" s="293">
        <f t="shared" si="2"/>
        <v>3449</v>
      </c>
      <c r="H19" s="293">
        <f t="shared" si="2"/>
        <v>4326</v>
      </c>
      <c r="I19" s="293">
        <f t="shared" si="2"/>
        <v>4247</v>
      </c>
      <c r="J19" s="293">
        <f t="shared" si="2"/>
        <v>4354</v>
      </c>
      <c r="K19" s="293">
        <f t="shared" si="2"/>
        <v>4874</v>
      </c>
      <c r="L19" s="293">
        <f t="shared" si="2"/>
        <v>4651</v>
      </c>
      <c r="M19" s="293">
        <f t="shared" si="2"/>
        <v>4522</v>
      </c>
      <c r="N19" s="293">
        <f t="shared" si="2"/>
        <v>5115</v>
      </c>
      <c r="O19" s="293">
        <f t="shared" si="2"/>
        <v>4868</v>
      </c>
      <c r="P19" s="294">
        <f t="shared" si="2"/>
        <v>0</v>
      </c>
      <c r="Q19" s="129">
        <f t="shared" si="1"/>
        <v>48158</v>
      </c>
      <c r="R19" s="259"/>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138" t="s">
        <v>397</v>
      </c>
      <c r="S21" s="5"/>
    </row>
    <row r="22" spans="1:19" ht="20.100000000000001" customHeight="1" x14ac:dyDescent="0.2">
      <c r="B22" s="276" t="str">
        <f>IF('Sub Cases Monthly'!B22="","",'Sub Cases Monthly'!B22)</f>
        <v/>
      </c>
      <c r="C22" s="382" t="str">
        <f>'Sub Cases Monthly'!C22:D22</f>
        <v>Misdemeanors/Worthless Checks (SRS)</v>
      </c>
      <c r="D22" s="383"/>
      <c r="E22" s="106">
        <f>$R22*'Sub Cases Monthly'!E22</f>
        <v>3073</v>
      </c>
      <c r="F22" s="107">
        <f>$R22*'Sub Cases Monthly'!F22</f>
        <v>3248</v>
      </c>
      <c r="G22" s="107">
        <f>$R22*'Sub Cases Monthly'!G22</f>
        <v>3500</v>
      </c>
      <c r="H22" s="107">
        <f>$R22*'Sub Cases Monthly'!H22</f>
        <v>2947</v>
      </c>
      <c r="I22" s="107">
        <f>$R22*'Sub Cases Monthly'!I22</f>
        <v>3192</v>
      </c>
      <c r="J22" s="107">
        <f>$R22*'Sub Cases Monthly'!J22</f>
        <v>3080</v>
      </c>
      <c r="K22" s="107">
        <f>$R22*'Sub Cases Monthly'!K22</f>
        <v>3479</v>
      </c>
      <c r="L22" s="107">
        <f>$R22*'Sub Cases Monthly'!L22</f>
        <v>3374</v>
      </c>
      <c r="M22" s="107">
        <f>$R22*'Sub Cases Monthly'!M22</f>
        <v>3563</v>
      </c>
      <c r="N22" s="107">
        <f>$R22*'Sub Cases Monthly'!N22</f>
        <v>3241</v>
      </c>
      <c r="O22" s="107">
        <f>$R22*'Sub Cases Monthly'!O22</f>
        <v>3479</v>
      </c>
      <c r="P22" s="108">
        <f>$R22*'Sub Cases Monthly'!P22</f>
        <v>0</v>
      </c>
      <c r="Q22" s="71">
        <f t="shared" ref="Q22:Q28" si="4">SUM(E22:P22)</f>
        <v>36176</v>
      </c>
      <c r="R22" s="295">
        <v>7</v>
      </c>
      <c r="S22" s="5"/>
    </row>
    <row r="23" spans="1:19" ht="20.100000000000001" customHeight="1" x14ac:dyDescent="0.2">
      <c r="B23" s="273" t="str">
        <f>IF('Sub Cases Monthly'!B23="","",'Sub Cases Monthly'!B23)</f>
        <v/>
      </c>
      <c r="C23" s="377" t="str">
        <f>'Sub Cases Monthly'!C23:D23</f>
        <v>County/Municipal Ordinances (SRS)</v>
      </c>
      <c r="D23" s="378"/>
      <c r="E23" s="109">
        <f>$R23*'Sub Cases Monthly'!E23</f>
        <v>55</v>
      </c>
      <c r="F23" s="110">
        <f>$R23*'Sub Cases Monthly'!F23</f>
        <v>80</v>
      </c>
      <c r="G23" s="110">
        <f>$R23*'Sub Cases Monthly'!G23</f>
        <v>40</v>
      </c>
      <c r="H23" s="110">
        <f>$R23*'Sub Cases Monthly'!H23</f>
        <v>50</v>
      </c>
      <c r="I23" s="110">
        <f>$R23*'Sub Cases Monthly'!I23</f>
        <v>175</v>
      </c>
      <c r="J23" s="110">
        <f>$R23*'Sub Cases Monthly'!J23</f>
        <v>45</v>
      </c>
      <c r="K23" s="110">
        <f>$R23*'Sub Cases Monthly'!K23</f>
        <v>45</v>
      </c>
      <c r="L23" s="110">
        <f>$R23*'Sub Cases Monthly'!L23</f>
        <v>50</v>
      </c>
      <c r="M23" s="110">
        <f>$R23*'Sub Cases Monthly'!M23</f>
        <v>60</v>
      </c>
      <c r="N23" s="110">
        <f>$R23*'Sub Cases Monthly'!N23</f>
        <v>50</v>
      </c>
      <c r="O23" s="110">
        <f>$R23*'Sub Cases Monthly'!O23</f>
        <v>65</v>
      </c>
      <c r="P23" s="111">
        <f>$R23*'Sub Cases Monthly'!P23</f>
        <v>0</v>
      </c>
      <c r="Q23" s="73">
        <f t="shared" si="4"/>
        <v>715</v>
      </c>
      <c r="R23" s="296">
        <v>5</v>
      </c>
      <c r="S23" s="5"/>
    </row>
    <row r="24" spans="1:19" ht="20.100000000000001" customHeight="1" x14ac:dyDescent="0.2">
      <c r="B24" s="273" t="str">
        <f>IF('Sub Cases Monthly'!B24="","",'Sub Cases Monthly'!B24)</f>
        <v/>
      </c>
      <c r="C24" s="377" t="str">
        <f>'Sub Cases Monthly'!C24:D24</f>
        <v>Non-Criminal Infractions (SRS)</v>
      </c>
      <c r="D24" s="378"/>
      <c r="E24" s="112">
        <f>$R24*'Sub Cases Monthly'!E24</f>
        <v>561</v>
      </c>
      <c r="F24" s="113">
        <f>$R24*'Sub Cases Monthly'!F24</f>
        <v>519</v>
      </c>
      <c r="G24" s="113">
        <f>$R24*'Sub Cases Monthly'!G24</f>
        <v>552</v>
      </c>
      <c r="H24" s="113">
        <f>$R24*'Sub Cases Monthly'!H24</f>
        <v>534</v>
      </c>
      <c r="I24" s="113">
        <f>$R24*'Sub Cases Monthly'!I24</f>
        <v>585</v>
      </c>
      <c r="J24" s="113">
        <f>$R24*'Sub Cases Monthly'!J24</f>
        <v>789</v>
      </c>
      <c r="K24" s="113">
        <f>$R24*'Sub Cases Monthly'!K24</f>
        <v>705</v>
      </c>
      <c r="L24" s="113">
        <f>$R24*'Sub Cases Monthly'!L24</f>
        <v>759</v>
      </c>
      <c r="M24" s="113">
        <f>$R24*'Sub Cases Monthly'!M24</f>
        <v>672</v>
      </c>
      <c r="N24" s="113">
        <f>$R24*'Sub Cases Monthly'!N24</f>
        <v>573</v>
      </c>
      <c r="O24" s="113">
        <f>$R24*'Sub Cases Monthly'!O24</f>
        <v>681</v>
      </c>
      <c r="P24" s="114">
        <f>$R24*'Sub Cases Monthly'!P24</f>
        <v>0</v>
      </c>
      <c r="Q24" s="76">
        <f t="shared" si="4"/>
        <v>6930</v>
      </c>
      <c r="R24" s="296">
        <v>3</v>
      </c>
      <c r="S24" s="5"/>
    </row>
    <row r="25" spans="1:19" ht="20.100000000000001" customHeight="1" x14ac:dyDescent="0.2">
      <c r="B25" s="273"/>
      <c r="C25" s="377" t="str">
        <f>'Sub Cases Monthly'!C25:D25</f>
        <v>Out of State Fugitive Warrants (Non-SRS)</v>
      </c>
      <c r="D25" s="378"/>
      <c r="E25" s="109">
        <f>$R25*'Sub Cases Monthly'!E25</f>
        <v>0</v>
      </c>
      <c r="F25" s="110">
        <f>$R25*'Sub Cases Monthly'!F25</f>
        <v>0</v>
      </c>
      <c r="G25" s="110">
        <f>$R25*'Sub Cases Monthly'!G25</f>
        <v>0</v>
      </c>
      <c r="H25" s="110">
        <f>$R25*'Sub Cases Monthly'!H25</f>
        <v>0</v>
      </c>
      <c r="I25" s="110">
        <f>$R25*'Sub Cases Monthly'!I25</f>
        <v>0</v>
      </c>
      <c r="J25" s="110">
        <f>$R25*'Sub Cases Monthly'!J25</f>
        <v>0</v>
      </c>
      <c r="K25" s="110">
        <f>$R25*'Sub Cases Monthly'!K25</f>
        <v>0</v>
      </c>
      <c r="L25" s="110">
        <f>$R25*'Sub Cases Monthly'!L25</f>
        <v>0</v>
      </c>
      <c r="M25" s="110">
        <f>$R25*'Sub Cases Monthly'!M25</f>
        <v>0</v>
      </c>
      <c r="N25" s="110">
        <f>$R25*'Sub Cases Monthly'!N25</f>
        <v>0</v>
      </c>
      <c r="O25" s="110">
        <f>$R25*'Sub Cases Monthly'!O25</f>
        <v>0</v>
      </c>
      <c r="P25" s="111">
        <f>$R25*'Sub Cases Monthly'!P25</f>
        <v>0</v>
      </c>
      <c r="Q25" s="76">
        <f t="shared" si="4"/>
        <v>0</v>
      </c>
      <c r="R25" s="296">
        <v>3</v>
      </c>
      <c r="S25" s="5"/>
    </row>
    <row r="26" spans="1:19" ht="20.100000000000001" hidden="1" customHeight="1" x14ac:dyDescent="0.2">
      <c r="B26" s="284" t="str">
        <f>IF('Sub Cases Monthly'!B26="","",'Sub Cases Monthly'!B26)</f>
        <v/>
      </c>
      <c r="C26" s="377" t="str">
        <f>'Sub Cases Monthly'!C26:D26</f>
        <v>Search Warrants (Non-SRS)</v>
      </c>
      <c r="D26" s="378"/>
      <c r="E26" s="112">
        <f>$R26*'Sub Cases Monthly'!E26</f>
        <v>0</v>
      </c>
      <c r="F26" s="113">
        <f>$R26*'Sub Cases Monthly'!F26</f>
        <v>0</v>
      </c>
      <c r="G26" s="113">
        <f>$R26*'Sub Cases Monthly'!G26</f>
        <v>0</v>
      </c>
      <c r="H26" s="113">
        <f>$R26*'Sub Cases Monthly'!H26</f>
        <v>0</v>
      </c>
      <c r="I26" s="113">
        <f>$R26*'Sub Cases Monthly'!I26</f>
        <v>0</v>
      </c>
      <c r="J26" s="113">
        <f>$R26*'Sub Cases Monthly'!J26</f>
        <v>0</v>
      </c>
      <c r="K26" s="113">
        <f>$R26*'Sub Cases Monthly'!K26</f>
        <v>0</v>
      </c>
      <c r="L26" s="113">
        <f>$R26*'Sub Cases Monthly'!L26</f>
        <v>0</v>
      </c>
      <c r="M26" s="113">
        <f>$R26*'Sub Cases Monthly'!M26</f>
        <v>0</v>
      </c>
      <c r="N26" s="113">
        <f>$R26*'Sub Cases Monthly'!N26</f>
        <v>0</v>
      </c>
      <c r="O26" s="113">
        <f>$R26*'Sub Cases Monthly'!O26</f>
        <v>0</v>
      </c>
      <c r="P26" s="114">
        <f>$R26*'Sub Cases Monthly'!P26</f>
        <v>0</v>
      </c>
      <c r="Q26" s="76">
        <f t="shared" si="4"/>
        <v>0</v>
      </c>
      <c r="R26" s="296">
        <v>0</v>
      </c>
      <c r="S26" s="5"/>
    </row>
    <row r="27" spans="1:19" ht="20.100000000000001" customHeight="1" thickBot="1" x14ac:dyDescent="0.25">
      <c r="B27" s="274"/>
      <c r="C27" s="384" t="str">
        <f>'Sub Cases Monthly'!C27:D27</f>
        <v>Cases unable to be categorized</v>
      </c>
      <c r="D27" s="385"/>
      <c r="E27" s="361">
        <f>$R27*'Sub Cases Monthly'!E27</f>
        <v>0</v>
      </c>
      <c r="F27" s="362">
        <f>$R27*'Sub Cases Monthly'!F27</f>
        <v>0</v>
      </c>
      <c r="G27" s="362">
        <f>$R27*'Sub Cases Monthly'!G27</f>
        <v>0</v>
      </c>
      <c r="H27" s="362">
        <f>$R27*'Sub Cases Monthly'!H27</f>
        <v>0</v>
      </c>
      <c r="I27" s="362">
        <f>$R27*'Sub Cases Monthly'!I27</f>
        <v>0</v>
      </c>
      <c r="J27" s="362">
        <f>$R27*'Sub Cases Monthly'!J27</f>
        <v>0</v>
      </c>
      <c r="K27" s="362">
        <f>$R27*'Sub Cases Monthly'!K27</f>
        <v>0</v>
      </c>
      <c r="L27" s="362">
        <f>$R27*'Sub Cases Monthly'!L27</f>
        <v>0</v>
      </c>
      <c r="M27" s="362">
        <f>$R27*'Sub Cases Monthly'!M27</f>
        <v>0</v>
      </c>
      <c r="N27" s="362">
        <f>$R27*'Sub Cases Monthly'!N27</f>
        <v>0</v>
      </c>
      <c r="O27" s="362">
        <f>$R27*'Sub Cases Monthly'!O27</f>
        <v>0</v>
      </c>
      <c r="P27" s="363">
        <f>$R27*'Sub Cases Monthly'!P27</f>
        <v>0</v>
      </c>
      <c r="Q27" s="75">
        <f t="shared" si="4"/>
        <v>0</v>
      </c>
      <c r="R27" s="298">
        <v>0</v>
      </c>
      <c r="S27" s="5"/>
    </row>
    <row r="28" spans="1:19" s="17" customFormat="1" ht="20.100000000000001" customHeight="1" thickTop="1" thickBot="1" x14ac:dyDescent="0.3">
      <c r="B28" s="275" t="str">
        <f>IF('Sub Cases Monthly'!B28="","",'Sub Cases Monthly'!B28)</f>
        <v/>
      </c>
      <c r="C28" s="386" t="str">
        <f>'Sub Cases Monthly'!C28:D28</f>
        <v>Total County Criminal =</v>
      </c>
      <c r="D28" s="387"/>
      <c r="E28" s="292">
        <f t="shared" ref="E28:P28" si="5">SUM(E22:E27)</f>
        <v>3689</v>
      </c>
      <c r="F28" s="293">
        <f t="shared" si="5"/>
        <v>3847</v>
      </c>
      <c r="G28" s="293">
        <f t="shared" si="5"/>
        <v>4092</v>
      </c>
      <c r="H28" s="293">
        <f t="shared" si="5"/>
        <v>3531</v>
      </c>
      <c r="I28" s="293">
        <f t="shared" si="5"/>
        <v>3952</v>
      </c>
      <c r="J28" s="293">
        <f t="shared" si="5"/>
        <v>3914</v>
      </c>
      <c r="K28" s="293">
        <f t="shared" si="5"/>
        <v>4229</v>
      </c>
      <c r="L28" s="293">
        <f t="shared" si="5"/>
        <v>4183</v>
      </c>
      <c r="M28" s="293">
        <f t="shared" si="5"/>
        <v>4295</v>
      </c>
      <c r="N28" s="293">
        <f t="shared" si="5"/>
        <v>3864</v>
      </c>
      <c r="O28" s="293">
        <f t="shared" si="5"/>
        <v>4225</v>
      </c>
      <c r="P28" s="294">
        <f t="shared" si="5"/>
        <v>0</v>
      </c>
      <c r="Q28" s="127">
        <f t="shared" si="4"/>
        <v>43821</v>
      </c>
      <c r="R28" s="259"/>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138" t="s">
        <v>397</v>
      </c>
      <c r="S30" s="5"/>
    </row>
    <row r="31" spans="1:19" ht="20.100000000000001" customHeight="1" x14ac:dyDescent="0.2">
      <c r="B31" s="276" t="str">
        <f>IF('Sub Cases Monthly'!B31="","",'Sub Cases Monthly'!B31)</f>
        <v/>
      </c>
      <c r="C31" s="382" t="str">
        <f>'Sub Cases Monthly'!C31:D31</f>
        <v>Delinquency Complaints, Incl Xfers for Disposition (SRS)</v>
      </c>
      <c r="D31" s="383"/>
      <c r="E31" s="106">
        <f>$R31*'Sub Cases Monthly'!E31</f>
        <v>602</v>
      </c>
      <c r="F31" s="107">
        <f>$R31*'Sub Cases Monthly'!F31</f>
        <v>483</v>
      </c>
      <c r="G31" s="107">
        <f>$R31*'Sub Cases Monthly'!G31</f>
        <v>679</v>
      </c>
      <c r="H31" s="107">
        <f>$R31*'Sub Cases Monthly'!H31</f>
        <v>560</v>
      </c>
      <c r="I31" s="107">
        <f>$R31*'Sub Cases Monthly'!I31</f>
        <v>588</v>
      </c>
      <c r="J31" s="107">
        <f>$R31*'Sub Cases Monthly'!J31</f>
        <v>609</v>
      </c>
      <c r="K31" s="107">
        <f>$R31*'Sub Cases Monthly'!K31</f>
        <v>616</v>
      </c>
      <c r="L31" s="107">
        <f>$R31*'Sub Cases Monthly'!L31</f>
        <v>665</v>
      </c>
      <c r="M31" s="107">
        <f>$R31*'Sub Cases Monthly'!M31</f>
        <v>483</v>
      </c>
      <c r="N31" s="107">
        <f>$R31*'Sub Cases Monthly'!N31</f>
        <v>392</v>
      </c>
      <c r="O31" s="107">
        <f>$R31*'Sub Cases Monthly'!O31</f>
        <v>469</v>
      </c>
      <c r="P31" s="108">
        <f>$R31*'Sub Cases Monthly'!P31</f>
        <v>0</v>
      </c>
      <c r="Q31" s="71">
        <f t="shared" ref="Q31:Q35" si="7">SUM(E31:P31)</f>
        <v>6146</v>
      </c>
      <c r="R31" s="295">
        <v>7</v>
      </c>
      <c r="S31" s="5"/>
    </row>
    <row r="32" spans="1:19" ht="20.100000000000001" customHeight="1" x14ac:dyDescent="0.2">
      <c r="B32" s="273"/>
      <c r="C32" s="377" t="str">
        <f>'Sub Cases Monthly'!C32:D32</f>
        <v>Non-criminal (1st offense) juvenile sexting cases</v>
      </c>
      <c r="D32" s="378"/>
      <c r="E32" s="109">
        <f>$R32*'Sub Cases Monthly'!E32</f>
        <v>0</v>
      </c>
      <c r="F32" s="110">
        <f>$R32*'Sub Cases Monthly'!F32</f>
        <v>12</v>
      </c>
      <c r="G32" s="110">
        <f>$R32*'Sub Cases Monthly'!G32</f>
        <v>6</v>
      </c>
      <c r="H32" s="110">
        <f>$R32*'Sub Cases Monthly'!H32</f>
        <v>3</v>
      </c>
      <c r="I32" s="110">
        <f>$R32*'Sub Cases Monthly'!I32</f>
        <v>15</v>
      </c>
      <c r="J32" s="110">
        <f>$R32*'Sub Cases Monthly'!J32</f>
        <v>9</v>
      </c>
      <c r="K32" s="110">
        <f>$R32*'Sub Cases Monthly'!K32</f>
        <v>18</v>
      </c>
      <c r="L32" s="110">
        <f>$R32*'Sub Cases Monthly'!L32</f>
        <v>3</v>
      </c>
      <c r="M32" s="110">
        <f>$R32*'Sub Cases Monthly'!M32</f>
        <v>0</v>
      </c>
      <c r="N32" s="110">
        <f>$R32*'Sub Cases Monthly'!N32</f>
        <v>0</v>
      </c>
      <c r="O32" s="110">
        <f>$R32*'Sub Cases Monthly'!O32</f>
        <v>0</v>
      </c>
      <c r="P32" s="111">
        <f>$R32*'Sub Cases Monthly'!P32</f>
        <v>0</v>
      </c>
      <c r="Q32" s="84">
        <f t="shared" si="7"/>
        <v>66</v>
      </c>
      <c r="R32" s="297">
        <v>3</v>
      </c>
      <c r="S32" s="5"/>
    </row>
    <row r="33" spans="1:19" ht="20.100000000000001" customHeight="1" x14ac:dyDescent="0.2">
      <c r="B33" s="273" t="str">
        <f>IF('Sub Cases Monthly'!B33="","",'Sub Cases Monthly'!B33)</f>
        <v/>
      </c>
      <c r="C33" s="377" t="str">
        <f>'Sub Cases Monthly'!C33:D33</f>
        <v>Transfers for Jurisdiction/Supervision Only (Non-SRS)</v>
      </c>
      <c r="D33" s="378"/>
      <c r="E33" s="112">
        <f>$R33*'Sub Cases Monthly'!E33</f>
        <v>16</v>
      </c>
      <c r="F33" s="113">
        <f>$R33*'Sub Cases Monthly'!F33</f>
        <v>0</v>
      </c>
      <c r="G33" s="113">
        <f>$R33*'Sub Cases Monthly'!G33</f>
        <v>4</v>
      </c>
      <c r="H33" s="113">
        <f>$R33*'Sub Cases Monthly'!H33</f>
        <v>8</v>
      </c>
      <c r="I33" s="113">
        <f>$R33*'Sub Cases Monthly'!I33</f>
        <v>4</v>
      </c>
      <c r="J33" s="113">
        <f>$R33*'Sub Cases Monthly'!J33</f>
        <v>0</v>
      </c>
      <c r="K33" s="113">
        <f>$R33*'Sub Cases Monthly'!K33</f>
        <v>0</v>
      </c>
      <c r="L33" s="113">
        <f>$R33*'Sub Cases Monthly'!L33</f>
        <v>0</v>
      </c>
      <c r="M33" s="113">
        <f>$R33*'Sub Cases Monthly'!M33</f>
        <v>0</v>
      </c>
      <c r="N33" s="113">
        <f>$R33*'Sub Cases Monthly'!N33</f>
        <v>8</v>
      </c>
      <c r="O33" s="113">
        <f>$R33*'Sub Cases Monthly'!O33</f>
        <v>48</v>
      </c>
      <c r="P33" s="114">
        <f>$R33*'Sub Cases Monthly'!P33</f>
        <v>0</v>
      </c>
      <c r="Q33" s="75">
        <f t="shared" si="7"/>
        <v>88</v>
      </c>
      <c r="R33" s="297">
        <v>4</v>
      </c>
      <c r="S33" s="5"/>
    </row>
    <row r="34" spans="1:19" ht="20.100000000000001" customHeight="1" thickBot="1" x14ac:dyDescent="0.25">
      <c r="B34" s="274" t="str">
        <f>IF('Sub Cases Monthly'!B34="","",'Sub Cases Monthly'!B34)</f>
        <v/>
      </c>
      <c r="C34" s="384" t="str">
        <f>'Sub Cases Monthly'!C34:D34</f>
        <v>Cases unable to be categorized</v>
      </c>
      <c r="D34" s="385"/>
      <c r="E34" s="115">
        <f>$R34*'Sub Cases Monthly'!E34</f>
        <v>0</v>
      </c>
      <c r="F34" s="116">
        <f>$R34*'Sub Cases Monthly'!F34</f>
        <v>0</v>
      </c>
      <c r="G34" s="116">
        <f>$R34*'Sub Cases Monthly'!G34</f>
        <v>0</v>
      </c>
      <c r="H34" s="116">
        <f>$R34*'Sub Cases Monthly'!H34</f>
        <v>0</v>
      </c>
      <c r="I34" s="116">
        <f>$R34*'Sub Cases Monthly'!I34</f>
        <v>0</v>
      </c>
      <c r="J34" s="116">
        <f>$R34*'Sub Cases Monthly'!J34</f>
        <v>0</v>
      </c>
      <c r="K34" s="116">
        <f>$R34*'Sub Cases Monthly'!K34</f>
        <v>0</v>
      </c>
      <c r="L34" s="116">
        <f>$R34*'Sub Cases Monthly'!L34</f>
        <v>0</v>
      </c>
      <c r="M34" s="116">
        <f>$R34*'Sub Cases Monthly'!M34</f>
        <v>0</v>
      </c>
      <c r="N34" s="116">
        <f>$R34*'Sub Cases Monthly'!N34</f>
        <v>0</v>
      </c>
      <c r="O34" s="116">
        <f>$R34*'Sub Cases Monthly'!O34</f>
        <v>0</v>
      </c>
      <c r="P34" s="117">
        <f>$R34*'Sub Cases Monthly'!P34</f>
        <v>0</v>
      </c>
      <c r="Q34" s="75">
        <f t="shared" si="7"/>
        <v>0</v>
      </c>
      <c r="R34" s="298">
        <v>0</v>
      </c>
      <c r="S34" s="5"/>
    </row>
    <row r="35" spans="1:19" s="17" customFormat="1" ht="20.100000000000001" customHeight="1" thickTop="1" thickBot="1" x14ac:dyDescent="0.3">
      <c r="B35" s="275" t="str">
        <f>IF('Sub Cases Monthly'!B35="","",'Sub Cases Monthly'!B35)</f>
        <v/>
      </c>
      <c r="C35" s="386" t="str">
        <f>'Sub Cases Monthly'!C35:D35</f>
        <v xml:space="preserve">Total Juvenile Delinquency = </v>
      </c>
      <c r="D35" s="387"/>
      <c r="E35" s="292">
        <f t="shared" ref="E35:P35" si="8">SUM(E31:E34)</f>
        <v>618</v>
      </c>
      <c r="F35" s="293">
        <f t="shared" si="8"/>
        <v>495</v>
      </c>
      <c r="G35" s="293">
        <f t="shared" si="8"/>
        <v>689</v>
      </c>
      <c r="H35" s="293">
        <f t="shared" si="8"/>
        <v>571</v>
      </c>
      <c r="I35" s="293">
        <f t="shared" si="8"/>
        <v>607</v>
      </c>
      <c r="J35" s="293">
        <f t="shared" si="8"/>
        <v>618</v>
      </c>
      <c r="K35" s="293">
        <f t="shared" si="8"/>
        <v>634</v>
      </c>
      <c r="L35" s="293">
        <f t="shared" si="8"/>
        <v>668</v>
      </c>
      <c r="M35" s="293">
        <f t="shared" si="8"/>
        <v>483</v>
      </c>
      <c r="N35" s="293">
        <f t="shared" si="8"/>
        <v>400</v>
      </c>
      <c r="O35" s="293">
        <f t="shared" si="8"/>
        <v>517</v>
      </c>
      <c r="P35" s="294">
        <f t="shared" si="8"/>
        <v>0</v>
      </c>
      <c r="Q35" s="127">
        <f t="shared" si="7"/>
        <v>6300</v>
      </c>
      <c r="R35" s="259"/>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138" t="s">
        <v>397</v>
      </c>
      <c r="S37" s="5"/>
    </row>
    <row r="38" spans="1:19" ht="20.100000000000001" customHeight="1" x14ac:dyDescent="0.2">
      <c r="B38" s="276" t="str">
        <f>IF('Sub Cases Monthly'!B38="","",'Sub Cases Monthly'!B38)</f>
        <v/>
      </c>
      <c r="C38" s="382" t="str">
        <f>'Sub Cases Monthly'!C38:D38</f>
        <v>DUI (SRS)</v>
      </c>
      <c r="D38" s="383"/>
      <c r="E38" s="106">
        <f>$R38*'Sub Cases Monthly'!E38</f>
        <v>1589</v>
      </c>
      <c r="F38" s="107">
        <f>$R38*'Sub Cases Monthly'!F38</f>
        <v>1358</v>
      </c>
      <c r="G38" s="107">
        <f>$R38*'Sub Cases Monthly'!G38</f>
        <v>1379</v>
      </c>
      <c r="H38" s="107">
        <f>$R38*'Sub Cases Monthly'!H38</f>
        <v>1484</v>
      </c>
      <c r="I38" s="107">
        <f>$R38*'Sub Cases Monthly'!I38</f>
        <v>1484</v>
      </c>
      <c r="J38" s="107">
        <f>$R38*'Sub Cases Monthly'!J38</f>
        <v>1386</v>
      </c>
      <c r="K38" s="107">
        <f>$R38*'Sub Cases Monthly'!K38</f>
        <v>1680</v>
      </c>
      <c r="L38" s="107">
        <f>$R38*'Sub Cases Monthly'!L38</f>
        <v>1484</v>
      </c>
      <c r="M38" s="107">
        <f>$R38*'Sub Cases Monthly'!M38</f>
        <v>1183</v>
      </c>
      <c r="N38" s="107">
        <f>$R38*'Sub Cases Monthly'!N38</f>
        <v>1519</v>
      </c>
      <c r="O38" s="107">
        <f>$R38*'Sub Cases Monthly'!O38</f>
        <v>1295</v>
      </c>
      <c r="P38" s="108">
        <f>$R38*'Sub Cases Monthly'!P38</f>
        <v>0</v>
      </c>
      <c r="Q38" s="71">
        <f t="shared" ref="Q38:Q41" si="10">SUM(E38:P38)</f>
        <v>15841</v>
      </c>
      <c r="R38" s="295">
        <v>7</v>
      </c>
      <c r="S38" s="5"/>
    </row>
    <row r="39" spans="1:19" ht="20.100000000000001" customHeight="1" x14ac:dyDescent="0.2">
      <c r="B39" s="273" t="str">
        <f>IF('Sub Cases Monthly'!B39="","",'Sub Cases Monthly'!B39)</f>
        <v/>
      </c>
      <c r="C39" s="377" t="str">
        <f>'Sub Cases Monthly'!C39:D39</f>
        <v>Other Criminal Traffic (SRS)</v>
      </c>
      <c r="D39" s="378"/>
      <c r="E39" s="109">
        <f>$R39*'Sub Cases Monthly'!E39</f>
        <v>3696</v>
      </c>
      <c r="F39" s="110">
        <f>$R39*'Sub Cases Monthly'!F39</f>
        <v>3264</v>
      </c>
      <c r="G39" s="110">
        <f>$R39*'Sub Cases Monthly'!G39</f>
        <v>3108</v>
      </c>
      <c r="H39" s="110">
        <f>$R39*'Sub Cases Monthly'!H39</f>
        <v>3294</v>
      </c>
      <c r="I39" s="110">
        <f>$R39*'Sub Cases Monthly'!I39</f>
        <v>3276</v>
      </c>
      <c r="J39" s="110">
        <f>$R39*'Sub Cases Monthly'!J39</f>
        <v>3852</v>
      </c>
      <c r="K39" s="110">
        <f>$R39*'Sub Cases Monthly'!K39</f>
        <v>3942</v>
      </c>
      <c r="L39" s="110">
        <f>$R39*'Sub Cases Monthly'!L39</f>
        <v>3546</v>
      </c>
      <c r="M39" s="110">
        <f>$R39*'Sub Cases Monthly'!M39</f>
        <v>3438</v>
      </c>
      <c r="N39" s="110">
        <f>$R39*'Sub Cases Monthly'!N39</f>
        <v>3618</v>
      </c>
      <c r="O39" s="110">
        <f>$R39*'Sub Cases Monthly'!O39</f>
        <v>3684</v>
      </c>
      <c r="P39" s="111">
        <f>$R39*'Sub Cases Monthly'!P39</f>
        <v>0</v>
      </c>
      <c r="Q39" s="73">
        <f t="shared" si="10"/>
        <v>38718</v>
      </c>
      <c r="R39" s="296">
        <v>6</v>
      </c>
      <c r="S39" s="5"/>
    </row>
    <row r="40" spans="1:19" ht="20.100000000000001" customHeight="1" thickBot="1" x14ac:dyDescent="0.25">
      <c r="B40" s="274" t="str">
        <f>IF('Sub Cases Monthly'!B40="","",'Sub Cases Monthly'!B40)</f>
        <v/>
      </c>
      <c r="C40" s="384" t="str">
        <f>'Sub Cases Monthly'!C40:D40</f>
        <v>Cases unable to be categorized</v>
      </c>
      <c r="D40" s="385"/>
      <c r="E40" s="118">
        <f>$R40*'Sub Cases Monthly'!E40</f>
        <v>0</v>
      </c>
      <c r="F40" s="119">
        <f>$R40*'Sub Cases Monthly'!F40</f>
        <v>0</v>
      </c>
      <c r="G40" s="119">
        <f>$R40*'Sub Cases Monthly'!G40</f>
        <v>0</v>
      </c>
      <c r="H40" s="119">
        <f>$R40*'Sub Cases Monthly'!H40</f>
        <v>0</v>
      </c>
      <c r="I40" s="119">
        <f>$R40*'Sub Cases Monthly'!I40</f>
        <v>0</v>
      </c>
      <c r="J40" s="119">
        <f>$R40*'Sub Cases Monthly'!J40</f>
        <v>0</v>
      </c>
      <c r="K40" s="119">
        <f>$R40*'Sub Cases Monthly'!K40</f>
        <v>0</v>
      </c>
      <c r="L40" s="119">
        <f>$R40*'Sub Cases Monthly'!L40</f>
        <v>0</v>
      </c>
      <c r="M40" s="119">
        <f>$R40*'Sub Cases Monthly'!M40</f>
        <v>0</v>
      </c>
      <c r="N40" s="119">
        <f>$R40*'Sub Cases Monthly'!N40</f>
        <v>0</v>
      </c>
      <c r="O40" s="119">
        <f>$R40*'Sub Cases Monthly'!O40</f>
        <v>0</v>
      </c>
      <c r="P40" s="120">
        <f>$R40*'Sub Cases Monthly'!P40</f>
        <v>0</v>
      </c>
      <c r="Q40" s="76">
        <f t="shared" si="10"/>
        <v>0</v>
      </c>
      <c r="R40" s="299">
        <v>0</v>
      </c>
      <c r="S40" s="5"/>
    </row>
    <row r="41" spans="1:19" s="17" customFormat="1" ht="20.100000000000001" customHeight="1" thickTop="1" thickBot="1" x14ac:dyDescent="0.3">
      <c r="B41" s="275" t="str">
        <f>IF('Sub Cases Monthly'!B41="","",'Sub Cases Monthly'!B41)</f>
        <v/>
      </c>
      <c r="C41" s="386" t="str">
        <f>'Sub Cases Monthly'!C41:D41</f>
        <v xml:space="preserve">Total Criminal Traffic - UTCs = </v>
      </c>
      <c r="D41" s="387"/>
      <c r="E41" s="292">
        <f t="shared" ref="E41:P41" si="11">SUM(E38:E40)</f>
        <v>5285</v>
      </c>
      <c r="F41" s="293">
        <f t="shared" si="11"/>
        <v>4622</v>
      </c>
      <c r="G41" s="293">
        <f t="shared" si="11"/>
        <v>4487</v>
      </c>
      <c r="H41" s="293">
        <f t="shared" si="11"/>
        <v>4778</v>
      </c>
      <c r="I41" s="293">
        <f t="shared" si="11"/>
        <v>4760</v>
      </c>
      <c r="J41" s="293">
        <f t="shared" si="11"/>
        <v>5238</v>
      </c>
      <c r="K41" s="293">
        <f t="shared" si="11"/>
        <v>5622</v>
      </c>
      <c r="L41" s="293">
        <f t="shared" si="11"/>
        <v>5030</v>
      </c>
      <c r="M41" s="293">
        <f t="shared" si="11"/>
        <v>4621</v>
      </c>
      <c r="N41" s="293">
        <f t="shared" si="11"/>
        <v>5137</v>
      </c>
      <c r="O41" s="293">
        <f t="shared" si="11"/>
        <v>4979</v>
      </c>
      <c r="P41" s="294">
        <f t="shared" si="11"/>
        <v>0</v>
      </c>
      <c r="Q41" s="128">
        <f t="shared" si="10"/>
        <v>54559</v>
      </c>
      <c r="R41" s="259"/>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138" t="s">
        <v>397</v>
      </c>
      <c r="S43" s="5"/>
    </row>
    <row r="44" spans="1:19" ht="20.100000000000001" customHeight="1" x14ac:dyDescent="0.2">
      <c r="B44" s="276" t="str">
        <f>IF('Sub Cases Monthly'!B44="","",'Sub Cases Monthly'!B44)</f>
        <v/>
      </c>
      <c r="C44" s="382" t="str">
        <f>'Sub Cases Monthly'!C44:D44</f>
        <v>Professional Malpractice (SRS)</v>
      </c>
      <c r="D44" s="383"/>
      <c r="E44" s="106">
        <f>$R44*'Sub Cases Monthly'!E44</f>
        <v>0</v>
      </c>
      <c r="F44" s="107">
        <f>$R44*'Sub Cases Monthly'!F44</f>
        <v>0</v>
      </c>
      <c r="G44" s="107">
        <f>$R44*'Sub Cases Monthly'!G44</f>
        <v>14</v>
      </c>
      <c r="H44" s="107">
        <f>$R44*'Sub Cases Monthly'!H44</f>
        <v>7</v>
      </c>
      <c r="I44" s="107">
        <f>$R44*'Sub Cases Monthly'!I44</f>
        <v>21</v>
      </c>
      <c r="J44" s="107">
        <f>$R44*'Sub Cases Monthly'!J44</f>
        <v>14</v>
      </c>
      <c r="K44" s="107">
        <f>$R44*'Sub Cases Monthly'!K44</f>
        <v>14</v>
      </c>
      <c r="L44" s="107">
        <f>$R44*'Sub Cases Monthly'!L44</f>
        <v>14</v>
      </c>
      <c r="M44" s="107">
        <f>$R44*'Sub Cases Monthly'!M44</f>
        <v>42</v>
      </c>
      <c r="N44" s="107">
        <f>$R44*'Sub Cases Monthly'!N44</f>
        <v>21</v>
      </c>
      <c r="O44" s="107">
        <f>$R44*'Sub Cases Monthly'!O44</f>
        <v>7</v>
      </c>
      <c r="P44" s="108">
        <f>$R44*'Sub Cases Monthly'!P44</f>
        <v>0</v>
      </c>
      <c r="Q44" s="71">
        <f t="shared" ref="Q44:Q66" si="13">SUM(E44:P44)</f>
        <v>154</v>
      </c>
      <c r="R44" s="260">
        <v>7</v>
      </c>
      <c r="S44" s="5"/>
    </row>
    <row r="45" spans="1:19" ht="20.100000000000001" customHeight="1" x14ac:dyDescent="0.2">
      <c r="B45" s="273" t="str">
        <f>IF('Sub Cases Monthly'!B45="","",'Sub Cases Monthly'!B45)</f>
        <v/>
      </c>
      <c r="C45" s="377" t="str">
        <f>'Sub Cases Monthly'!C45:D45</f>
        <v>Products Liability (SRS)</v>
      </c>
      <c r="D45" s="378"/>
      <c r="E45" s="109">
        <f>$R45*'Sub Cases Monthly'!E45</f>
        <v>28</v>
      </c>
      <c r="F45" s="110">
        <f>$R45*'Sub Cases Monthly'!F45</f>
        <v>42</v>
      </c>
      <c r="G45" s="110">
        <f>$R45*'Sub Cases Monthly'!G45</f>
        <v>0</v>
      </c>
      <c r="H45" s="110">
        <f>$R45*'Sub Cases Monthly'!H45</f>
        <v>0</v>
      </c>
      <c r="I45" s="110">
        <f>$R45*'Sub Cases Monthly'!I45</f>
        <v>0</v>
      </c>
      <c r="J45" s="110">
        <f>$R45*'Sub Cases Monthly'!J45</f>
        <v>0</v>
      </c>
      <c r="K45" s="110">
        <f>$R45*'Sub Cases Monthly'!K45</f>
        <v>0</v>
      </c>
      <c r="L45" s="110">
        <f>$R45*'Sub Cases Monthly'!L45</f>
        <v>14</v>
      </c>
      <c r="M45" s="110">
        <f>$R45*'Sub Cases Monthly'!M45</f>
        <v>0</v>
      </c>
      <c r="N45" s="110">
        <f>$R45*'Sub Cases Monthly'!N45</f>
        <v>0</v>
      </c>
      <c r="O45" s="110">
        <f>$R45*'Sub Cases Monthly'!O45</f>
        <v>14</v>
      </c>
      <c r="P45" s="111">
        <f>$R45*'Sub Cases Monthly'!P45</f>
        <v>0</v>
      </c>
      <c r="Q45" s="73">
        <f t="shared" si="13"/>
        <v>98</v>
      </c>
      <c r="R45" s="261">
        <v>7</v>
      </c>
      <c r="S45" s="5"/>
    </row>
    <row r="46" spans="1:19" ht="20.100000000000001" customHeight="1" x14ac:dyDescent="0.2">
      <c r="B46" s="273" t="str">
        <f>IF('Sub Cases Monthly'!B46="","",'Sub Cases Monthly'!B46)</f>
        <v/>
      </c>
      <c r="C46" s="377" t="str">
        <f>'Sub Cases Monthly'!C46:D46</f>
        <v>Auto Negligence (SRS)</v>
      </c>
      <c r="D46" s="378"/>
      <c r="E46" s="112">
        <f>$R46*'Sub Cases Monthly'!E46</f>
        <v>448</v>
      </c>
      <c r="F46" s="113">
        <f>$R46*'Sub Cases Monthly'!F46</f>
        <v>371</v>
      </c>
      <c r="G46" s="113">
        <f>$R46*'Sub Cases Monthly'!G46</f>
        <v>413</v>
      </c>
      <c r="H46" s="113">
        <f>$R46*'Sub Cases Monthly'!H46</f>
        <v>420</v>
      </c>
      <c r="I46" s="113">
        <f>$R46*'Sub Cases Monthly'!I46</f>
        <v>434</v>
      </c>
      <c r="J46" s="113">
        <f>$R46*'Sub Cases Monthly'!J46</f>
        <v>651</v>
      </c>
      <c r="K46" s="113">
        <f>$R46*'Sub Cases Monthly'!K46</f>
        <v>651</v>
      </c>
      <c r="L46" s="113">
        <f>$R46*'Sub Cases Monthly'!L46</f>
        <v>525</v>
      </c>
      <c r="M46" s="113">
        <f>$R46*'Sub Cases Monthly'!M46</f>
        <v>728</v>
      </c>
      <c r="N46" s="113">
        <f>$R46*'Sub Cases Monthly'!N46</f>
        <v>525</v>
      </c>
      <c r="O46" s="113">
        <f>$R46*'Sub Cases Monthly'!O46</f>
        <v>525</v>
      </c>
      <c r="P46" s="114">
        <f>$R46*'Sub Cases Monthly'!P46</f>
        <v>0</v>
      </c>
      <c r="Q46" s="73">
        <f t="shared" si="13"/>
        <v>5691</v>
      </c>
      <c r="R46" s="261">
        <v>7</v>
      </c>
      <c r="S46" s="5"/>
    </row>
    <row r="47" spans="1:19" ht="20.100000000000001" customHeight="1" x14ac:dyDescent="0.2">
      <c r="B47" s="273" t="str">
        <f>IF('Sub Cases Monthly'!B47="","",'Sub Cases Monthly'!B47)</f>
        <v/>
      </c>
      <c r="C47" s="377" t="str">
        <f>'Sub Cases Monthly'!C47:D47</f>
        <v>Condominium (SRS)</v>
      </c>
      <c r="D47" s="378"/>
      <c r="E47" s="109">
        <f>$R47*'Sub Cases Monthly'!E47</f>
        <v>12</v>
      </c>
      <c r="F47" s="110">
        <f>$R47*'Sub Cases Monthly'!F47</f>
        <v>12</v>
      </c>
      <c r="G47" s="110">
        <f>$R47*'Sub Cases Monthly'!G47</f>
        <v>6</v>
      </c>
      <c r="H47" s="110">
        <f>$R47*'Sub Cases Monthly'!H47</f>
        <v>6</v>
      </c>
      <c r="I47" s="110">
        <f>$R47*'Sub Cases Monthly'!I47</f>
        <v>6</v>
      </c>
      <c r="J47" s="110">
        <f>$R47*'Sub Cases Monthly'!J47</f>
        <v>0</v>
      </c>
      <c r="K47" s="110">
        <f>$R47*'Sub Cases Monthly'!K47</f>
        <v>12</v>
      </c>
      <c r="L47" s="110">
        <f>$R47*'Sub Cases Monthly'!L47</f>
        <v>0</v>
      </c>
      <c r="M47" s="110">
        <f>$R47*'Sub Cases Monthly'!M47</f>
        <v>6</v>
      </c>
      <c r="N47" s="110">
        <f>$R47*'Sub Cases Monthly'!N47</f>
        <v>30</v>
      </c>
      <c r="O47" s="110">
        <f>$R47*'Sub Cases Monthly'!O47</f>
        <v>6</v>
      </c>
      <c r="P47" s="111">
        <f>$R47*'Sub Cases Monthly'!P47</f>
        <v>0</v>
      </c>
      <c r="Q47" s="73">
        <f t="shared" si="13"/>
        <v>96</v>
      </c>
      <c r="R47" s="261">
        <v>6</v>
      </c>
      <c r="S47" s="5"/>
    </row>
    <row r="48" spans="1:19" ht="20.100000000000001" customHeight="1" x14ac:dyDescent="0.2">
      <c r="B48" s="273" t="str">
        <f>IF('Sub Cases Monthly'!B48="","",'Sub Cases Monthly'!B48)</f>
        <v/>
      </c>
      <c r="C48" s="377" t="str">
        <f>'Sub Cases Monthly'!C48:D48</f>
        <v>Contract and Indebtedness (SRS)</v>
      </c>
      <c r="D48" s="378"/>
      <c r="E48" s="112">
        <f>$R48*'Sub Cases Monthly'!E48</f>
        <v>468</v>
      </c>
      <c r="F48" s="113">
        <f>$R48*'Sub Cases Monthly'!F48</f>
        <v>384</v>
      </c>
      <c r="G48" s="113">
        <f>$R48*'Sub Cases Monthly'!G48</f>
        <v>276</v>
      </c>
      <c r="H48" s="113">
        <f>$R48*'Sub Cases Monthly'!H48</f>
        <v>318</v>
      </c>
      <c r="I48" s="113">
        <f>$R48*'Sub Cases Monthly'!I48</f>
        <v>300</v>
      </c>
      <c r="J48" s="113">
        <f>$R48*'Sub Cases Monthly'!J48</f>
        <v>396</v>
      </c>
      <c r="K48" s="113">
        <f>$R48*'Sub Cases Monthly'!K48</f>
        <v>444</v>
      </c>
      <c r="L48" s="113">
        <f>$R48*'Sub Cases Monthly'!L48</f>
        <v>342</v>
      </c>
      <c r="M48" s="113">
        <f>$R48*'Sub Cases Monthly'!M48</f>
        <v>228</v>
      </c>
      <c r="N48" s="113">
        <f>$R48*'Sub Cases Monthly'!N48</f>
        <v>204</v>
      </c>
      <c r="O48" s="113">
        <f>$R48*'Sub Cases Monthly'!O48</f>
        <v>294</v>
      </c>
      <c r="P48" s="114">
        <f>$R48*'Sub Cases Monthly'!P48</f>
        <v>0</v>
      </c>
      <c r="Q48" s="73">
        <f t="shared" si="13"/>
        <v>3654</v>
      </c>
      <c r="R48" s="261">
        <v>6</v>
      </c>
      <c r="S48" s="5"/>
    </row>
    <row r="49" spans="2:19" ht="20.100000000000001" customHeight="1" x14ac:dyDescent="0.2">
      <c r="B49" s="273" t="str">
        <f>IF('Sub Cases Monthly'!B49="","",'Sub Cases Monthly'!B49)</f>
        <v/>
      </c>
      <c r="C49" s="377" t="str">
        <f>'Sub Cases Monthly'!C49:D49</f>
        <v>Eminent Domain Parcels (SRS)</v>
      </c>
      <c r="D49" s="378"/>
      <c r="E49" s="109">
        <f>$R49*'Sub Cases Monthly'!E49</f>
        <v>0</v>
      </c>
      <c r="F49" s="110">
        <f>$R49*'Sub Cases Monthly'!F49</f>
        <v>14</v>
      </c>
      <c r="G49" s="110">
        <f>$R49*'Sub Cases Monthly'!G49</f>
        <v>0</v>
      </c>
      <c r="H49" s="110">
        <f>$R49*'Sub Cases Monthly'!H49</f>
        <v>0</v>
      </c>
      <c r="I49" s="110">
        <f>$R49*'Sub Cases Monthly'!I49</f>
        <v>21</v>
      </c>
      <c r="J49" s="110">
        <f>$R49*'Sub Cases Monthly'!J49</f>
        <v>7</v>
      </c>
      <c r="K49" s="110">
        <f>$R49*'Sub Cases Monthly'!K49</f>
        <v>0</v>
      </c>
      <c r="L49" s="110">
        <f>$R49*'Sub Cases Monthly'!L49</f>
        <v>7</v>
      </c>
      <c r="M49" s="110">
        <f>$R49*'Sub Cases Monthly'!M49</f>
        <v>0</v>
      </c>
      <c r="N49" s="110">
        <f>$R49*'Sub Cases Monthly'!N49</f>
        <v>0</v>
      </c>
      <c r="O49" s="110">
        <f>$R49*'Sub Cases Monthly'!O49</f>
        <v>0</v>
      </c>
      <c r="P49" s="111">
        <f>$R49*'Sub Cases Monthly'!P49</f>
        <v>0</v>
      </c>
      <c r="Q49" s="73">
        <f t="shared" si="13"/>
        <v>49</v>
      </c>
      <c r="R49" s="261">
        <v>7</v>
      </c>
      <c r="S49" s="5"/>
    </row>
    <row r="50" spans="2:19" ht="20.100000000000001" customHeight="1" x14ac:dyDescent="0.2">
      <c r="B50" s="273" t="str">
        <f>IF('Sub Cases Monthly'!B50="","",'Sub Cases Monthly'!B50)</f>
        <v/>
      </c>
      <c r="C50" s="377" t="str">
        <f>'Sub Cases Monthly'!C50:D50</f>
        <v>Other Negligence (SRS)</v>
      </c>
      <c r="D50" s="378"/>
      <c r="E50" s="112">
        <f>$R50*'Sub Cases Monthly'!E50</f>
        <v>150</v>
      </c>
      <c r="F50" s="113">
        <f>$R50*'Sub Cases Monthly'!F50</f>
        <v>180</v>
      </c>
      <c r="G50" s="113">
        <f>$R50*'Sub Cases Monthly'!G50</f>
        <v>186</v>
      </c>
      <c r="H50" s="113">
        <f>$R50*'Sub Cases Monthly'!H50</f>
        <v>174</v>
      </c>
      <c r="I50" s="113">
        <f>$R50*'Sub Cases Monthly'!I50</f>
        <v>114</v>
      </c>
      <c r="J50" s="113">
        <f>$R50*'Sub Cases Monthly'!J50</f>
        <v>114</v>
      </c>
      <c r="K50" s="113">
        <f>$R50*'Sub Cases Monthly'!K50</f>
        <v>156</v>
      </c>
      <c r="L50" s="113">
        <f>$R50*'Sub Cases Monthly'!L50</f>
        <v>150</v>
      </c>
      <c r="M50" s="113">
        <f>$R50*'Sub Cases Monthly'!M50</f>
        <v>216</v>
      </c>
      <c r="N50" s="113">
        <f>$R50*'Sub Cases Monthly'!N50</f>
        <v>138</v>
      </c>
      <c r="O50" s="113">
        <f>$R50*'Sub Cases Monthly'!O50</f>
        <v>186</v>
      </c>
      <c r="P50" s="114">
        <f>$R50*'Sub Cases Monthly'!P50</f>
        <v>0</v>
      </c>
      <c r="Q50" s="73">
        <f t="shared" si="13"/>
        <v>1764</v>
      </c>
      <c r="R50" s="261">
        <v>6</v>
      </c>
      <c r="S50" s="5"/>
    </row>
    <row r="51" spans="2:19" ht="20.100000000000001" customHeight="1" x14ac:dyDescent="0.2">
      <c r="B51" s="273" t="str">
        <f>IF('Sub Cases Monthly'!B51="","",'Sub Cases Monthly'!B51)</f>
        <v/>
      </c>
      <c r="C51" s="377" t="str">
        <f>'Sub Cases Monthly'!C51:D51</f>
        <v>Commercial Foreclosure (SRS)</v>
      </c>
      <c r="D51" s="378"/>
      <c r="E51" s="109">
        <f>$R51*'Sub Cases Monthly'!E51</f>
        <v>0</v>
      </c>
      <c r="F51" s="110">
        <f>$R51*'Sub Cases Monthly'!F51</f>
        <v>7</v>
      </c>
      <c r="G51" s="110">
        <f>$R51*'Sub Cases Monthly'!G51</f>
        <v>21</v>
      </c>
      <c r="H51" s="110">
        <f>$R51*'Sub Cases Monthly'!H51</f>
        <v>7</v>
      </c>
      <c r="I51" s="110">
        <f>$R51*'Sub Cases Monthly'!I51</f>
        <v>7</v>
      </c>
      <c r="J51" s="110">
        <f>$R51*'Sub Cases Monthly'!J51</f>
        <v>14</v>
      </c>
      <c r="K51" s="110">
        <f>$R51*'Sub Cases Monthly'!K51</f>
        <v>7</v>
      </c>
      <c r="L51" s="110">
        <f>$R51*'Sub Cases Monthly'!L51</f>
        <v>0</v>
      </c>
      <c r="M51" s="110">
        <f>$R51*'Sub Cases Monthly'!M51</f>
        <v>14</v>
      </c>
      <c r="N51" s="110">
        <f>$R51*'Sub Cases Monthly'!N51</f>
        <v>7</v>
      </c>
      <c r="O51" s="110">
        <f>$R51*'Sub Cases Monthly'!O51</f>
        <v>7</v>
      </c>
      <c r="P51" s="111">
        <f>$R51*'Sub Cases Monthly'!P51</f>
        <v>0</v>
      </c>
      <c r="Q51" s="73">
        <f t="shared" si="13"/>
        <v>91</v>
      </c>
      <c r="R51" s="261">
        <v>7</v>
      </c>
      <c r="S51" s="5"/>
    </row>
    <row r="52" spans="2:19" ht="20.100000000000001" customHeight="1" x14ac:dyDescent="0.2">
      <c r="B52" s="273" t="str">
        <f>IF('Sub Cases Monthly'!B52="","",'Sub Cases Monthly'!B52)</f>
        <v/>
      </c>
      <c r="C52" s="377" t="str">
        <f>'Sub Cases Monthly'!C52:D52</f>
        <v>Homestead Residential Foreclosure (SRS)</v>
      </c>
      <c r="D52" s="378"/>
      <c r="E52" s="112">
        <f>$R52*'Sub Cases Monthly'!E52</f>
        <v>126</v>
      </c>
      <c r="F52" s="113">
        <f>$R52*'Sub Cases Monthly'!F52</f>
        <v>171</v>
      </c>
      <c r="G52" s="113">
        <f>$R52*'Sub Cases Monthly'!G52</f>
        <v>162</v>
      </c>
      <c r="H52" s="113">
        <f>$R52*'Sub Cases Monthly'!H52</f>
        <v>279</v>
      </c>
      <c r="I52" s="113">
        <f>$R52*'Sub Cases Monthly'!I52</f>
        <v>243</v>
      </c>
      <c r="J52" s="113">
        <f>$R52*'Sub Cases Monthly'!J52</f>
        <v>486</v>
      </c>
      <c r="K52" s="113">
        <f>$R52*'Sub Cases Monthly'!K52</f>
        <v>288</v>
      </c>
      <c r="L52" s="113">
        <f>$R52*'Sub Cases Monthly'!L52</f>
        <v>396</v>
      </c>
      <c r="M52" s="113">
        <f>$R52*'Sub Cases Monthly'!M52</f>
        <v>351</v>
      </c>
      <c r="N52" s="113">
        <f>$R52*'Sub Cases Monthly'!N52</f>
        <v>288</v>
      </c>
      <c r="O52" s="113">
        <f>$R52*'Sub Cases Monthly'!O52</f>
        <v>360</v>
      </c>
      <c r="P52" s="114">
        <f>$R52*'Sub Cases Monthly'!P52</f>
        <v>0</v>
      </c>
      <c r="Q52" s="73">
        <f t="shared" si="13"/>
        <v>3150</v>
      </c>
      <c r="R52" s="261">
        <v>9</v>
      </c>
      <c r="S52" s="5"/>
    </row>
    <row r="53" spans="2:19" ht="20.100000000000001" customHeight="1" x14ac:dyDescent="0.2">
      <c r="B53" s="273" t="str">
        <f>IF('Sub Cases Monthly'!B53="","",'Sub Cases Monthly'!B53)</f>
        <v/>
      </c>
      <c r="C53" s="377" t="str">
        <f>'Sub Cases Monthly'!C53:D53</f>
        <v>Non-Homestead Residential Foreclosure (SRS)</v>
      </c>
      <c r="D53" s="378"/>
      <c r="E53" s="109">
        <f>$R53*'Sub Cases Monthly'!E53</f>
        <v>64</v>
      </c>
      <c r="F53" s="110">
        <f>$R53*'Sub Cases Monthly'!F53</f>
        <v>88</v>
      </c>
      <c r="G53" s="110">
        <f>$R53*'Sub Cases Monthly'!G53</f>
        <v>120</v>
      </c>
      <c r="H53" s="110">
        <f>$R53*'Sub Cases Monthly'!H53</f>
        <v>88</v>
      </c>
      <c r="I53" s="110">
        <f>$R53*'Sub Cases Monthly'!I53</f>
        <v>96</v>
      </c>
      <c r="J53" s="110">
        <f>$R53*'Sub Cases Monthly'!J53</f>
        <v>256</v>
      </c>
      <c r="K53" s="110">
        <f>$R53*'Sub Cases Monthly'!K53</f>
        <v>136</v>
      </c>
      <c r="L53" s="110">
        <f>$R53*'Sub Cases Monthly'!L53</f>
        <v>136</v>
      </c>
      <c r="M53" s="110">
        <f>$R53*'Sub Cases Monthly'!M53</f>
        <v>200</v>
      </c>
      <c r="N53" s="110">
        <f>$R53*'Sub Cases Monthly'!N53</f>
        <v>192</v>
      </c>
      <c r="O53" s="110">
        <f>$R53*'Sub Cases Monthly'!O53</f>
        <v>224</v>
      </c>
      <c r="P53" s="111">
        <f>$R53*'Sub Cases Monthly'!P53</f>
        <v>0</v>
      </c>
      <c r="Q53" s="73">
        <f t="shared" si="13"/>
        <v>1600</v>
      </c>
      <c r="R53" s="261">
        <v>8</v>
      </c>
      <c r="S53" s="5"/>
    </row>
    <row r="54" spans="2:19" ht="20.100000000000001" customHeight="1" x14ac:dyDescent="0.2">
      <c r="B54" s="273" t="str">
        <f>IF('Sub Cases Monthly'!B54="","",'Sub Cases Monthly'!B54)</f>
        <v/>
      </c>
      <c r="C54" s="377" t="str">
        <f>'Sub Cases Monthly'!C54:D54</f>
        <v>Other Real Property Actions (SRS)</v>
      </c>
      <c r="D54" s="378"/>
      <c r="E54" s="112">
        <f>$R54*'Sub Cases Monthly'!E54</f>
        <v>150</v>
      </c>
      <c r="F54" s="113">
        <f>$R54*'Sub Cases Monthly'!F54</f>
        <v>144</v>
      </c>
      <c r="G54" s="113">
        <f>$R54*'Sub Cases Monthly'!G54</f>
        <v>138</v>
      </c>
      <c r="H54" s="113">
        <f>$R54*'Sub Cases Monthly'!H54</f>
        <v>96</v>
      </c>
      <c r="I54" s="113">
        <f>$R54*'Sub Cases Monthly'!I54</f>
        <v>132</v>
      </c>
      <c r="J54" s="113">
        <f>$R54*'Sub Cases Monthly'!J54</f>
        <v>120</v>
      </c>
      <c r="K54" s="113">
        <f>$R54*'Sub Cases Monthly'!K54</f>
        <v>108</v>
      </c>
      <c r="L54" s="113">
        <f>$R54*'Sub Cases Monthly'!L54</f>
        <v>114</v>
      </c>
      <c r="M54" s="113">
        <f>$R54*'Sub Cases Monthly'!M54</f>
        <v>114</v>
      </c>
      <c r="N54" s="113">
        <f>$R54*'Sub Cases Monthly'!N54</f>
        <v>108</v>
      </c>
      <c r="O54" s="113">
        <f>$R54*'Sub Cases Monthly'!O54</f>
        <v>174</v>
      </c>
      <c r="P54" s="114">
        <f>$R54*'Sub Cases Monthly'!P54</f>
        <v>0</v>
      </c>
      <c r="Q54" s="73">
        <f t="shared" si="13"/>
        <v>1398</v>
      </c>
      <c r="R54" s="261">
        <v>6</v>
      </c>
      <c r="S54" s="5"/>
    </row>
    <row r="55" spans="2:19" ht="20.100000000000001" customHeight="1" x14ac:dyDescent="0.2">
      <c r="B55" s="273" t="str">
        <f>IF('Sub Cases Monthly'!B55="","",'Sub Cases Monthly'!B55)</f>
        <v/>
      </c>
      <c r="C55" s="377" t="str">
        <f>'Sub Cases Monthly'!C55:D55</f>
        <v>Other Civil (SRS)</v>
      </c>
      <c r="D55" s="378"/>
      <c r="E55" s="109">
        <f>$R55*'Sub Cases Monthly'!E55</f>
        <v>252</v>
      </c>
      <c r="F55" s="110">
        <f>$R55*'Sub Cases Monthly'!F55</f>
        <v>240</v>
      </c>
      <c r="G55" s="110">
        <f>$R55*'Sub Cases Monthly'!G55</f>
        <v>402</v>
      </c>
      <c r="H55" s="110">
        <f>$R55*'Sub Cases Monthly'!H55</f>
        <v>564</v>
      </c>
      <c r="I55" s="110">
        <f>$R55*'Sub Cases Monthly'!I55</f>
        <v>468</v>
      </c>
      <c r="J55" s="110">
        <f>$R55*'Sub Cases Monthly'!J55</f>
        <v>582</v>
      </c>
      <c r="K55" s="110">
        <f>$R55*'Sub Cases Monthly'!K55</f>
        <v>420</v>
      </c>
      <c r="L55" s="110">
        <f>$R55*'Sub Cases Monthly'!L55</f>
        <v>390</v>
      </c>
      <c r="M55" s="110">
        <f>$R55*'Sub Cases Monthly'!M55</f>
        <v>630</v>
      </c>
      <c r="N55" s="110">
        <f>$R55*'Sub Cases Monthly'!N55</f>
        <v>570</v>
      </c>
      <c r="O55" s="110">
        <f>$R55*'Sub Cases Monthly'!O55</f>
        <v>612</v>
      </c>
      <c r="P55" s="111">
        <f>$R55*'Sub Cases Monthly'!P55</f>
        <v>0</v>
      </c>
      <c r="Q55" s="73">
        <f t="shared" si="13"/>
        <v>5130</v>
      </c>
      <c r="R55" s="261">
        <v>6</v>
      </c>
      <c r="S55" s="5"/>
    </row>
    <row r="56" spans="2:19" ht="20.100000000000001" customHeight="1" x14ac:dyDescent="0.2">
      <c r="B56" s="273"/>
      <c r="C56" s="377" t="str">
        <f>'Sub Cases Monthly'!C56:D56</f>
        <v>Involuntary Civil Commitment of Sexually Violent Predators (SRS)</v>
      </c>
      <c r="D56" s="378"/>
      <c r="E56" s="112">
        <f>$R56*'Sub Cases Monthly'!E56</f>
        <v>0</v>
      </c>
      <c r="F56" s="113">
        <f>$R56*'Sub Cases Monthly'!F56</f>
        <v>0</v>
      </c>
      <c r="G56" s="113">
        <f>$R56*'Sub Cases Monthly'!G56</f>
        <v>0</v>
      </c>
      <c r="H56" s="113">
        <f>$R56*'Sub Cases Monthly'!H56</f>
        <v>0</v>
      </c>
      <c r="I56" s="113">
        <f>$R56*'Sub Cases Monthly'!I56</f>
        <v>0</v>
      </c>
      <c r="J56" s="113">
        <f>$R56*'Sub Cases Monthly'!J56</f>
        <v>0</v>
      </c>
      <c r="K56" s="113">
        <f>$R56*'Sub Cases Monthly'!K56</f>
        <v>0</v>
      </c>
      <c r="L56" s="113">
        <f>$R56*'Sub Cases Monthly'!L56</f>
        <v>0</v>
      </c>
      <c r="M56" s="113">
        <f>$R56*'Sub Cases Monthly'!M56</f>
        <v>0</v>
      </c>
      <c r="N56" s="113">
        <f>$R56*'Sub Cases Monthly'!N56</f>
        <v>0</v>
      </c>
      <c r="O56" s="113">
        <f>$R56*'Sub Cases Monthly'!O56</f>
        <v>0</v>
      </c>
      <c r="P56" s="114">
        <f>$R56*'Sub Cases Monthly'!P56</f>
        <v>0</v>
      </c>
      <c r="Q56" s="73">
        <f t="shared" si="13"/>
        <v>0</v>
      </c>
      <c r="R56" s="261">
        <v>8</v>
      </c>
      <c r="S56" s="5"/>
    </row>
    <row r="57" spans="2:19" ht="20.100000000000001" customHeight="1" x14ac:dyDescent="0.2">
      <c r="B57" s="273"/>
      <c r="C57" s="377" t="str">
        <f>'Sub Cases Monthly'!C57:D57</f>
        <v>Appeals (AP cases) from County to Circuit Court (SRS)</v>
      </c>
      <c r="D57" s="378"/>
      <c r="E57" s="109">
        <f>$R57*'Sub Cases Monthly'!E57</f>
        <v>4</v>
      </c>
      <c r="F57" s="110">
        <f>$R57*'Sub Cases Monthly'!F57</f>
        <v>0</v>
      </c>
      <c r="G57" s="110">
        <f>$R57*'Sub Cases Monthly'!G57</f>
        <v>0</v>
      </c>
      <c r="H57" s="110">
        <f>$R57*'Sub Cases Monthly'!H57</f>
        <v>4</v>
      </c>
      <c r="I57" s="110">
        <f>$R57*'Sub Cases Monthly'!I57</f>
        <v>0</v>
      </c>
      <c r="J57" s="110">
        <f>$R57*'Sub Cases Monthly'!J57</f>
        <v>4</v>
      </c>
      <c r="K57" s="110">
        <f>$R57*'Sub Cases Monthly'!K57</f>
        <v>4</v>
      </c>
      <c r="L57" s="110">
        <f>$R57*'Sub Cases Monthly'!L57</f>
        <v>4</v>
      </c>
      <c r="M57" s="110">
        <f>$R57*'Sub Cases Monthly'!M57</f>
        <v>0</v>
      </c>
      <c r="N57" s="110">
        <f>$R57*'Sub Cases Monthly'!N57</f>
        <v>0</v>
      </c>
      <c r="O57" s="110">
        <f>$R57*'Sub Cases Monthly'!O57</f>
        <v>0</v>
      </c>
      <c r="P57" s="111">
        <f>$R57*'Sub Cases Monthly'!P57</f>
        <v>0</v>
      </c>
      <c r="Q57" s="73">
        <f t="shared" si="13"/>
        <v>20</v>
      </c>
      <c r="R57" s="261">
        <v>4</v>
      </c>
      <c r="S57" s="5"/>
    </row>
    <row r="58" spans="2:19" ht="20.100000000000001" customHeight="1" x14ac:dyDescent="0.2">
      <c r="B58" s="273"/>
      <c r="C58" s="377" t="str">
        <f>'Sub Cases Monthly'!C58:D58</f>
        <v>Writs of Certiorari (SRS)</v>
      </c>
      <c r="D58" s="378"/>
      <c r="E58" s="112">
        <f>$R58*'Sub Cases Monthly'!E58</f>
        <v>0</v>
      </c>
      <c r="F58" s="113">
        <f>$R58*'Sub Cases Monthly'!F58</f>
        <v>0</v>
      </c>
      <c r="G58" s="113">
        <f>$R58*'Sub Cases Monthly'!G58</f>
        <v>0</v>
      </c>
      <c r="H58" s="113">
        <f>$R58*'Sub Cases Monthly'!H58</f>
        <v>0</v>
      </c>
      <c r="I58" s="113">
        <f>$R58*'Sub Cases Monthly'!I58</f>
        <v>0</v>
      </c>
      <c r="J58" s="113">
        <f>$R58*'Sub Cases Monthly'!J58</f>
        <v>0</v>
      </c>
      <c r="K58" s="113">
        <f>$R58*'Sub Cases Monthly'!K58</f>
        <v>0</v>
      </c>
      <c r="L58" s="113">
        <f>$R58*'Sub Cases Monthly'!L58</f>
        <v>0</v>
      </c>
      <c r="M58" s="113">
        <f>$R58*'Sub Cases Monthly'!M58</f>
        <v>0</v>
      </c>
      <c r="N58" s="113">
        <f>$R58*'Sub Cases Monthly'!N58</f>
        <v>0</v>
      </c>
      <c r="O58" s="113">
        <f>$R58*'Sub Cases Monthly'!O58</f>
        <v>0</v>
      </c>
      <c r="P58" s="114">
        <f>$R58*'Sub Cases Monthly'!P58</f>
        <v>0</v>
      </c>
      <c r="Q58" s="73">
        <f t="shared" si="13"/>
        <v>0</v>
      </c>
      <c r="R58" s="261">
        <v>2</v>
      </c>
      <c r="S58" s="5"/>
    </row>
    <row r="59" spans="2:19" ht="20.100000000000001" customHeight="1" x14ac:dyDescent="0.2">
      <c r="B59" s="273"/>
      <c r="C59" s="377" t="str">
        <f>'Sub Cases Monthly'!C59:D59</f>
        <v>Medical Extensions (Petitions to Extend) (Non-SRS)</v>
      </c>
      <c r="D59" s="378"/>
      <c r="E59" s="109">
        <f>$R59*'Sub Cases Monthly'!E59</f>
        <v>6</v>
      </c>
      <c r="F59" s="110">
        <f>$R59*'Sub Cases Monthly'!F59</f>
        <v>6</v>
      </c>
      <c r="G59" s="110">
        <f>$R59*'Sub Cases Monthly'!G59</f>
        <v>3</v>
      </c>
      <c r="H59" s="110">
        <f>$R59*'Sub Cases Monthly'!H59</f>
        <v>8</v>
      </c>
      <c r="I59" s="110">
        <f>$R59*'Sub Cases Monthly'!I59</f>
        <v>6</v>
      </c>
      <c r="J59" s="110">
        <f>$R59*'Sub Cases Monthly'!J59</f>
        <v>10</v>
      </c>
      <c r="K59" s="110">
        <f>$R59*'Sub Cases Monthly'!K59</f>
        <v>4</v>
      </c>
      <c r="L59" s="110">
        <f>$R59*'Sub Cases Monthly'!L59</f>
        <v>11</v>
      </c>
      <c r="M59" s="110">
        <f>$R59*'Sub Cases Monthly'!M59</f>
        <v>12</v>
      </c>
      <c r="N59" s="110">
        <f>$R59*'Sub Cases Monthly'!N59</f>
        <v>5</v>
      </c>
      <c r="O59" s="110">
        <f>$R59*'Sub Cases Monthly'!O59</f>
        <v>8</v>
      </c>
      <c r="P59" s="111">
        <f>$R59*'Sub Cases Monthly'!P59</f>
        <v>0</v>
      </c>
      <c r="Q59" s="73">
        <f t="shared" si="13"/>
        <v>79</v>
      </c>
      <c r="R59" s="261">
        <v>1</v>
      </c>
      <c r="S59" s="5"/>
    </row>
    <row r="60" spans="2:19" ht="20.100000000000001" customHeight="1" x14ac:dyDescent="0.2">
      <c r="B60" s="273"/>
      <c r="C60" s="377" t="str">
        <f>'Sub Cases Monthly'!C60:D60</f>
        <v>Transfers of Lien to Security (Non-SRS)</v>
      </c>
      <c r="D60" s="378"/>
      <c r="E60" s="112">
        <f>$R60*'Sub Cases Monthly'!E60</f>
        <v>0</v>
      </c>
      <c r="F60" s="113">
        <f>$R60*'Sub Cases Monthly'!F60</f>
        <v>9</v>
      </c>
      <c r="G60" s="113">
        <f>$R60*'Sub Cases Monthly'!G60</f>
        <v>6</v>
      </c>
      <c r="H60" s="113">
        <f>$R60*'Sub Cases Monthly'!H60</f>
        <v>0</v>
      </c>
      <c r="I60" s="113">
        <f>$R60*'Sub Cases Monthly'!I60</f>
        <v>0</v>
      </c>
      <c r="J60" s="113">
        <f>$R60*'Sub Cases Monthly'!J60</f>
        <v>3</v>
      </c>
      <c r="K60" s="113">
        <f>$R60*'Sub Cases Monthly'!K60</f>
        <v>3</v>
      </c>
      <c r="L60" s="113">
        <f>$R60*'Sub Cases Monthly'!L60</f>
        <v>0</v>
      </c>
      <c r="M60" s="113">
        <f>$R60*'Sub Cases Monthly'!M60</f>
        <v>6</v>
      </c>
      <c r="N60" s="113">
        <f>$R60*'Sub Cases Monthly'!N60</f>
        <v>15</v>
      </c>
      <c r="O60" s="113">
        <f>$R60*'Sub Cases Monthly'!O60</f>
        <v>0</v>
      </c>
      <c r="P60" s="114">
        <f>$R60*'Sub Cases Monthly'!P60</f>
        <v>0</v>
      </c>
      <c r="Q60" s="73">
        <f t="shared" si="13"/>
        <v>42</v>
      </c>
      <c r="R60" s="261">
        <v>3</v>
      </c>
      <c r="S60" s="5"/>
    </row>
    <row r="61" spans="2:19" ht="20.100000000000001" customHeight="1" x14ac:dyDescent="0.2">
      <c r="B61" s="273"/>
      <c r="C61" s="377" t="str">
        <f>'Sub Cases Monthly'!C61:D61</f>
        <v>Civil Contempt for FTA for Jury Duty (Non-SRS)</v>
      </c>
      <c r="D61" s="378"/>
      <c r="E61" s="109">
        <f>$R61*'Sub Cases Monthly'!E61</f>
        <v>0</v>
      </c>
      <c r="F61" s="110">
        <f>$R61*'Sub Cases Monthly'!F61</f>
        <v>0</v>
      </c>
      <c r="G61" s="110">
        <f>$R61*'Sub Cases Monthly'!G61</f>
        <v>0</v>
      </c>
      <c r="H61" s="110">
        <f>$R61*'Sub Cases Monthly'!H61</f>
        <v>0</v>
      </c>
      <c r="I61" s="110">
        <f>$R61*'Sub Cases Monthly'!I61</f>
        <v>0</v>
      </c>
      <c r="J61" s="110">
        <f>$R61*'Sub Cases Monthly'!J61</f>
        <v>0</v>
      </c>
      <c r="K61" s="110">
        <f>$R61*'Sub Cases Monthly'!K61</f>
        <v>0</v>
      </c>
      <c r="L61" s="110">
        <f>$R61*'Sub Cases Monthly'!L61</f>
        <v>0</v>
      </c>
      <c r="M61" s="110">
        <f>$R61*'Sub Cases Monthly'!M61</f>
        <v>0</v>
      </c>
      <c r="N61" s="110">
        <f>$R61*'Sub Cases Monthly'!N61</f>
        <v>0</v>
      </c>
      <c r="O61" s="110">
        <f>$R61*'Sub Cases Monthly'!O61</f>
        <v>0</v>
      </c>
      <c r="P61" s="111">
        <f>$R61*'Sub Cases Monthly'!P61</f>
        <v>0</v>
      </c>
      <c r="Q61" s="73">
        <f t="shared" si="13"/>
        <v>0</v>
      </c>
      <c r="R61" s="261">
        <v>3</v>
      </c>
      <c r="S61" s="5"/>
    </row>
    <row r="62" spans="2:19" ht="20.100000000000001" customHeight="1" x14ac:dyDescent="0.2">
      <c r="B62" s="273"/>
      <c r="C62" s="377" t="str">
        <f>'Sub Cases Monthly'!C62:D62</f>
        <v>Confirmation of Arbitration (Non-SRS)</v>
      </c>
      <c r="D62" s="378"/>
      <c r="E62" s="112">
        <f>$R62*'Sub Cases Monthly'!E62</f>
        <v>0</v>
      </c>
      <c r="F62" s="113">
        <f>$R62*'Sub Cases Monthly'!F62</f>
        <v>0</v>
      </c>
      <c r="G62" s="113">
        <f>$R62*'Sub Cases Monthly'!G62</f>
        <v>0</v>
      </c>
      <c r="H62" s="113">
        <f>$R62*'Sub Cases Monthly'!H62</f>
        <v>0</v>
      </c>
      <c r="I62" s="113">
        <f>$R62*'Sub Cases Monthly'!I62</f>
        <v>0</v>
      </c>
      <c r="J62" s="113">
        <f>$R62*'Sub Cases Monthly'!J62</f>
        <v>0</v>
      </c>
      <c r="K62" s="113">
        <f>$R62*'Sub Cases Monthly'!K62</f>
        <v>0</v>
      </c>
      <c r="L62" s="113">
        <f>$R62*'Sub Cases Monthly'!L62</f>
        <v>0</v>
      </c>
      <c r="M62" s="113">
        <f>$R62*'Sub Cases Monthly'!M62</f>
        <v>0</v>
      </c>
      <c r="N62" s="113">
        <f>$R62*'Sub Cases Monthly'!N62</f>
        <v>0</v>
      </c>
      <c r="O62" s="113">
        <f>$R62*'Sub Cases Monthly'!O62</f>
        <v>0</v>
      </c>
      <c r="P62" s="114">
        <f>$R62*'Sub Cases Monthly'!P62</f>
        <v>0</v>
      </c>
      <c r="Q62" s="76">
        <f t="shared" si="13"/>
        <v>0</v>
      </c>
      <c r="R62" s="261">
        <v>2</v>
      </c>
      <c r="S62" s="5"/>
    </row>
    <row r="63" spans="2:19" ht="20.100000000000001" customHeight="1" x14ac:dyDescent="0.2">
      <c r="B63" s="273"/>
      <c r="C63" s="377" t="str">
        <f>'Sub Cases Monthly'!C63:D63</f>
        <v>Out of State Commission for Foreign Subpoena (Non-SRS)</v>
      </c>
      <c r="D63" s="378"/>
      <c r="E63" s="109">
        <f>$R63*'Sub Cases Monthly'!E63</f>
        <v>0</v>
      </c>
      <c r="F63" s="110">
        <f>$R63*'Sub Cases Monthly'!F63</f>
        <v>4</v>
      </c>
      <c r="G63" s="110">
        <f>$R63*'Sub Cases Monthly'!G63</f>
        <v>6</v>
      </c>
      <c r="H63" s="110">
        <f>$R63*'Sub Cases Monthly'!H63</f>
        <v>0</v>
      </c>
      <c r="I63" s="110">
        <f>$R63*'Sub Cases Monthly'!I63</f>
        <v>8</v>
      </c>
      <c r="J63" s="110">
        <f>$R63*'Sub Cases Monthly'!J63</f>
        <v>4</v>
      </c>
      <c r="K63" s="110">
        <f>$R63*'Sub Cases Monthly'!K63</f>
        <v>2</v>
      </c>
      <c r="L63" s="110">
        <f>$R63*'Sub Cases Monthly'!L63</f>
        <v>0</v>
      </c>
      <c r="M63" s="110">
        <f>$R63*'Sub Cases Monthly'!M63</f>
        <v>2</v>
      </c>
      <c r="N63" s="110">
        <f>$R63*'Sub Cases Monthly'!N63</f>
        <v>0</v>
      </c>
      <c r="O63" s="110">
        <f>$R63*'Sub Cases Monthly'!O63</f>
        <v>4</v>
      </c>
      <c r="P63" s="111">
        <f>$R63*'Sub Cases Monthly'!P63</f>
        <v>0</v>
      </c>
      <c r="Q63" s="76">
        <f t="shared" si="13"/>
        <v>30</v>
      </c>
      <c r="R63" s="261">
        <v>2</v>
      </c>
      <c r="S63" s="5"/>
    </row>
    <row r="64" spans="2:19" ht="20.100000000000001" customHeight="1" x14ac:dyDescent="0.2">
      <c r="B64" s="273"/>
      <c r="C64" s="377" t="str">
        <f>'Sub Cases Monthly'!C64:D64</f>
        <v>Foreign Judgments (Non-SRS)</v>
      </c>
      <c r="D64" s="378"/>
      <c r="E64" s="112">
        <f>$R64*'Sub Cases Monthly'!E64</f>
        <v>9</v>
      </c>
      <c r="F64" s="113">
        <f>$R64*'Sub Cases Monthly'!F64</f>
        <v>3</v>
      </c>
      <c r="G64" s="113">
        <f>$R64*'Sub Cases Monthly'!G64</f>
        <v>0</v>
      </c>
      <c r="H64" s="113">
        <f>$R64*'Sub Cases Monthly'!H64</f>
        <v>3</v>
      </c>
      <c r="I64" s="113">
        <f>$R64*'Sub Cases Monthly'!I64</f>
        <v>6</v>
      </c>
      <c r="J64" s="113">
        <f>$R64*'Sub Cases Monthly'!J64</f>
        <v>12</v>
      </c>
      <c r="K64" s="113">
        <f>$R64*'Sub Cases Monthly'!K64</f>
        <v>9</v>
      </c>
      <c r="L64" s="113">
        <f>$R64*'Sub Cases Monthly'!L64</f>
        <v>3</v>
      </c>
      <c r="M64" s="113">
        <f>$R64*'Sub Cases Monthly'!M64</f>
        <v>3</v>
      </c>
      <c r="N64" s="113">
        <f>$R64*'Sub Cases Monthly'!N64</f>
        <v>6</v>
      </c>
      <c r="O64" s="113">
        <f>$R64*'Sub Cases Monthly'!O64</f>
        <v>0</v>
      </c>
      <c r="P64" s="114">
        <f>$R64*'Sub Cases Monthly'!P64</f>
        <v>0</v>
      </c>
      <c r="Q64" s="84">
        <f t="shared" si="13"/>
        <v>54</v>
      </c>
      <c r="R64" s="364">
        <v>3</v>
      </c>
      <c r="S64" s="5"/>
    </row>
    <row r="65" spans="1:19" ht="20.100000000000001" customHeight="1" thickBot="1" x14ac:dyDescent="0.25">
      <c r="B65" s="274"/>
      <c r="C65" s="384" t="str">
        <f>'Sub Cases Monthly'!C65:D65</f>
        <v>Cases unable to be categorized</v>
      </c>
      <c r="D65" s="385"/>
      <c r="E65" s="115">
        <f>$R65*'Sub Cases Monthly'!E65</f>
        <v>0</v>
      </c>
      <c r="F65" s="116">
        <f>$R65*'Sub Cases Monthly'!F65</f>
        <v>0</v>
      </c>
      <c r="G65" s="116">
        <f>$R65*'Sub Cases Monthly'!G65</f>
        <v>0</v>
      </c>
      <c r="H65" s="116">
        <f>$R65*'Sub Cases Monthly'!H65</f>
        <v>0</v>
      </c>
      <c r="I65" s="116">
        <f>$R65*'Sub Cases Monthly'!I65</f>
        <v>0</v>
      </c>
      <c r="J65" s="116">
        <f>$R65*'Sub Cases Monthly'!J65</f>
        <v>0</v>
      </c>
      <c r="K65" s="116">
        <f>$R65*'Sub Cases Monthly'!K65</f>
        <v>0</v>
      </c>
      <c r="L65" s="116">
        <f>$R65*'Sub Cases Monthly'!L65</f>
        <v>0</v>
      </c>
      <c r="M65" s="116">
        <f>$R65*'Sub Cases Monthly'!M65</f>
        <v>0</v>
      </c>
      <c r="N65" s="116">
        <f>$R65*'Sub Cases Monthly'!N65</f>
        <v>0</v>
      </c>
      <c r="O65" s="116">
        <f>$R65*'Sub Cases Monthly'!O65</f>
        <v>0</v>
      </c>
      <c r="P65" s="117">
        <f>$R65*'Sub Cases Monthly'!P65</f>
        <v>0</v>
      </c>
      <c r="Q65" s="75">
        <f t="shared" si="13"/>
        <v>0</v>
      </c>
      <c r="R65" s="262">
        <v>0</v>
      </c>
      <c r="S65" s="5"/>
    </row>
    <row r="66" spans="1:19" s="17" customFormat="1" ht="20.100000000000001" customHeight="1" thickTop="1" thickBot="1" x14ac:dyDescent="0.3">
      <c r="B66" s="275" t="str">
        <f>IF('Sub Cases Monthly'!B66="","",'Sub Cases Monthly'!B66)</f>
        <v/>
      </c>
      <c r="C66" s="386" t="str">
        <f>'Sub Cases Monthly'!C66:D66</f>
        <v>Total Circuit Civil =</v>
      </c>
      <c r="D66" s="387"/>
      <c r="E66" s="292">
        <f t="shared" ref="E66:P66" si="14">SUM(E44:E65)</f>
        <v>1717</v>
      </c>
      <c r="F66" s="293">
        <f t="shared" si="14"/>
        <v>1675</v>
      </c>
      <c r="G66" s="293">
        <f t="shared" si="14"/>
        <v>1753</v>
      </c>
      <c r="H66" s="293">
        <f t="shared" si="14"/>
        <v>1974</v>
      </c>
      <c r="I66" s="293">
        <f t="shared" si="14"/>
        <v>1862</v>
      </c>
      <c r="J66" s="293">
        <f t="shared" si="14"/>
        <v>2673</v>
      </c>
      <c r="K66" s="293">
        <f t="shared" si="14"/>
        <v>2258</v>
      </c>
      <c r="L66" s="293">
        <f t="shared" si="14"/>
        <v>2106</v>
      </c>
      <c r="M66" s="293">
        <f t="shared" si="14"/>
        <v>2552</v>
      </c>
      <c r="N66" s="293">
        <f t="shared" si="14"/>
        <v>2109</v>
      </c>
      <c r="O66" s="293">
        <f t="shared" si="14"/>
        <v>2421</v>
      </c>
      <c r="P66" s="294">
        <f t="shared" si="14"/>
        <v>0</v>
      </c>
      <c r="Q66" s="83">
        <f t="shared" si="13"/>
        <v>23100</v>
      </c>
      <c r="R66" s="259"/>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138" t="s">
        <v>397</v>
      </c>
      <c r="S68" s="5"/>
    </row>
    <row r="69" spans="1:19" ht="20.100000000000001" customHeight="1" x14ac:dyDescent="0.2">
      <c r="B69" s="276" t="str">
        <f>IF('Sub Cases Monthly'!B69="","",'Sub Cases Monthly'!B69)</f>
        <v/>
      </c>
      <c r="C69" s="382" t="str">
        <f>'Sub Cases Monthly'!C69:D69</f>
        <v>Small Claims (up to $5,000) (SRS)</v>
      </c>
      <c r="D69" s="383"/>
      <c r="E69" s="145">
        <f>$R69*'Sub Cases Monthly'!E69</f>
        <v>2550</v>
      </c>
      <c r="F69" s="146">
        <f>$R69*'Sub Cases Monthly'!F69</f>
        <v>2604</v>
      </c>
      <c r="G69" s="146">
        <f>$R69*'Sub Cases Monthly'!G69</f>
        <v>2682</v>
      </c>
      <c r="H69" s="146">
        <f>$R69*'Sub Cases Monthly'!H69</f>
        <v>2964</v>
      </c>
      <c r="I69" s="146">
        <f>$R69*'Sub Cases Monthly'!I69</f>
        <v>2310</v>
      </c>
      <c r="J69" s="146">
        <f>$R69*'Sub Cases Monthly'!J69</f>
        <v>2160</v>
      </c>
      <c r="K69" s="146">
        <f>$R69*'Sub Cases Monthly'!K69</f>
        <v>1992</v>
      </c>
      <c r="L69" s="146">
        <f>$R69*'Sub Cases Monthly'!L69</f>
        <v>3144</v>
      </c>
      <c r="M69" s="146">
        <f>$R69*'Sub Cases Monthly'!M69</f>
        <v>4092</v>
      </c>
      <c r="N69" s="146">
        <f>$R69*'Sub Cases Monthly'!N69</f>
        <v>1968</v>
      </c>
      <c r="O69" s="146">
        <f>$R69*'Sub Cases Monthly'!O69</f>
        <v>1698</v>
      </c>
      <c r="P69" s="147">
        <f>$R69*'Sub Cases Monthly'!P69</f>
        <v>0</v>
      </c>
      <c r="Q69" s="71">
        <f t="shared" ref="Q69:Q81" si="16">SUM(E69:P69)</f>
        <v>28164</v>
      </c>
      <c r="R69" s="295">
        <v>6</v>
      </c>
      <c r="S69" s="5"/>
    </row>
    <row r="70" spans="1:19" ht="20.100000000000001" customHeight="1" x14ac:dyDescent="0.2">
      <c r="B70" s="273" t="str">
        <f>IF('Sub Cases Monthly'!B70="","",'Sub Cases Monthly'!B70)</f>
        <v/>
      </c>
      <c r="C70" s="377" t="str">
        <f>'Sub Cases Monthly'!C70:D70</f>
        <v>Small Claims ($5,001 - $8,000) (SRS)</v>
      </c>
      <c r="D70" s="378"/>
      <c r="E70" s="109">
        <f>$R70*'Sub Cases Monthly'!E70</f>
        <v>540</v>
      </c>
      <c r="F70" s="110">
        <f>$R70*'Sub Cases Monthly'!F70</f>
        <v>648</v>
      </c>
      <c r="G70" s="110">
        <f>$R70*'Sub Cases Monthly'!G70</f>
        <v>558</v>
      </c>
      <c r="H70" s="110">
        <f>$R70*'Sub Cases Monthly'!H70</f>
        <v>540</v>
      </c>
      <c r="I70" s="110">
        <f>$R70*'Sub Cases Monthly'!I70</f>
        <v>276</v>
      </c>
      <c r="J70" s="110">
        <f>$R70*'Sub Cases Monthly'!J70</f>
        <v>576</v>
      </c>
      <c r="K70" s="110">
        <f>$R70*'Sub Cases Monthly'!K70</f>
        <v>294</v>
      </c>
      <c r="L70" s="110">
        <f>$R70*'Sub Cases Monthly'!L70</f>
        <v>624</v>
      </c>
      <c r="M70" s="110">
        <f>$R70*'Sub Cases Monthly'!M70</f>
        <v>702</v>
      </c>
      <c r="N70" s="110">
        <f>$R70*'Sub Cases Monthly'!N70</f>
        <v>480</v>
      </c>
      <c r="O70" s="110">
        <f>$R70*'Sub Cases Monthly'!O70</f>
        <v>540</v>
      </c>
      <c r="P70" s="111">
        <f>$R70*'Sub Cases Monthly'!P70</f>
        <v>0</v>
      </c>
      <c r="Q70" s="73">
        <f t="shared" si="16"/>
        <v>5778</v>
      </c>
      <c r="R70" s="296">
        <v>6</v>
      </c>
      <c r="S70" s="5"/>
    </row>
    <row r="71" spans="1:19" ht="20.100000000000001" hidden="1" customHeight="1" x14ac:dyDescent="0.2">
      <c r="B71" s="273" t="str">
        <f>IF('Sub Cases Monthly'!B71="","",'Sub Cases Monthly'!B71)</f>
        <v/>
      </c>
      <c r="C71" s="377" t="str">
        <f>'Sub Cases Monthly'!C71:D71</f>
        <v>Civil ($5,001 - $15,000) (SRS)</v>
      </c>
      <c r="D71" s="378"/>
      <c r="E71" s="112"/>
      <c r="F71" s="113"/>
      <c r="G71" s="113"/>
      <c r="H71" s="113"/>
      <c r="I71" s="113"/>
      <c r="J71" s="113"/>
      <c r="K71" s="113"/>
      <c r="L71" s="113"/>
      <c r="M71" s="113"/>
      <c r="N71" s="113"/>
      <c r="O71" s="113"/>
      <c r="P71" s="114"/>
      <c r="Q71" s="73"/>
      <c r="R71" s="297"/>
      <c r="S71" s="5"/>
    </row>
    <row r="72" spans="1:19" ht="20.100000000000001" customHeight="1" x14ac:dyDescent="0.2">
      <c r="B72" s="273" t="str">
        <f>IF('Sub Cases Monthly'!B72="","",'Sub Cases Monthly'!B72)</f>
        <v/>
      </c>
      <c r="C72" s="377" t="str">
        <f>'Sub Cases Monthly'!C72:D72</f>
        <v>Civil ($8,001 - $15,000) (SRS)</v>
      </c>
      <c r="D72" s="378"/>
      <c r="E72" s="109">
        <f>$R72*'Sub Cases Monthly'!E72</f>
        <v>460</v>
      </c>
      <c r="F72" s="110">
        <f>$R72*'Sub Cases Monthly'!F72</f>
        <v>460</v>
      </c>
      <c r="G72" s="110">
        <f>$R72*'Sub Cases Monthly'!G72</f>
        <v>565</v>
      </c>
      <c r="H72" s="110">
        <f>$R72*'Sub Cases Monthly'!H72</f>
        <v>510</v>
      </c>
      <c r="I72" s="110">
        <f>$R72*'Sub Cases Monthly'!I72</f>
        <v>360</v>
      </c>
      <c r="J72" s="110">
        <f>$R72*'Sub Cases Monthly'!J72</f>
        <v>485</v>
      </c>
      <c r="K72" s="110">
        <f>$R72*'Sub Cases Monthly'!K72</f>
        <v>360</v>
      </c>
      <c r="L72" s="110">
        <f>$R72*'Sub Cases Monthly'!L72</f>
        <v>450</v>
      </c>
      <c r="M72" s="110">
        <f>$R72*'Sub Cases Monthly'!M72</f>
        <v>570</v>
      </c>
      <c r="N72" s="110">
        <f>$R72*'Sub Cases Monthly'!N72</f>
        <v>470</v>
      </c>
      <c r="O72" s="110">
        <f>$R72*'Sub Cases Monthly'!O72</f>
        <v>440</v>
      </c>
      <c r="P72" s="111">
        <f>$R72*'Sub Cases Monthly'!P72</f>
        <v>0</v>
      </c>
      <c r="Q72" s="73">
        <f t="shared" si="16"/>
        <v>5130</v>
      </c>
      <c r="R72" s="297">
        <v>5</v>
      </c>
      <c r="S72" s="5"/>
    </row>
    <row r="73" spans="1:19" ht="20.100000000000001" customHeight="1" x14ac:dyDescent="0.2">
      <c r="B73" s="273" t="str">
        <f>IF('Sub Cases Monthly'!B73="","",'Sub Cases Monthly'!B73)</f>
        <v/>
      </c>
      <c r="C73" s="377" t="str">
        <f>'Sub Cases Monthly'!C73:D73</f>
        <v>Civil ($15,001 - $30,000) (SRS)</v>
      </c>
      <c r="D73" s="378"/>
      <c r="E73" s="253">
        <f>$R73*'Sub Cases Monthly'!E73</f>
        <v>290</v>
      </c>
      <c r="F73" s="254">
        <f>$R73*'Sub Cases Monthly'!F73</f>
        <v>285</v>
      </c>
      <c r="G73" s="254">
        <f>$R73*'Sub Cases Monthly'!G73</f>
        <v>300</v>
      </c>
      <c r="H73" s="254">
        <f>$R73*'Sub Cases Monthly'!H73</f>
        <v>230</v>
      </c>
      <c r="I73" s="254">
        <f>$R73*'Sub Cases Monthly'!I73</f>
        <v>275</v>
      </c>
      <c r="J73" s="254">
        <f>$R73*'Sub Cases Monthly'!J73</f>
        <v>275</v>
      </c>
      <c r="K73" s="254">
        <f>$R73*'Sub Cases Monthly'!K73</f>
        <v>215</v>
      </c>
      <c r="L73" s="254">
        <f>$R73*'Sub Cases Monthly'!L73</f>
        <v>295</v>
      </c>
      <c r="M73" s="254">
        <f>$R73*'Sub Cases Monthly'!M73</f>
        <v>280</v>
      </c>
      <c r="N73" s="254">
        <f>$R73*'Sub Cases Monthly'!N73</f>
        <v>275</v>
      </c>
      <c r="O73" s="254">
        <f>$R73*'Sub Cases Monthly'!O73</f>
        <v>330</v>
      </c>
      <c r="P73" s="255">
        <f>$R73*'Sub Cases Monthly'!P73</f>
        <v>0</v>
      </c>
      <c r="Q73" s="73">
        <f t="shared" si="16"/>
        <v>3050</v>
      </c>
      <c r="R73" s="297">
        <v>5</v>
      </c>
      <c r="S73" s="5"/>
    </row>
    <row r="74" spans="1:19" ht="20.100000000000001" customHeight="1" x14ac:dyDescent="0.2">
      <c r="B74" s="273" t="str">
        <f>IF('Sub Cases Monthly'!B74="","",'Sub Cases Monthly'!B74)</f>
        <v/>
      </c>
      <c r="C74" s="377" t="str">
        <f>'Sub Cases Monthly'!C74:D74</f>
        <v>Replevins (SRS)</v>
      </c>
      <c r="D74" s="378"/>
      <c r="E74" s="109">
        <f>$R74*'Sub Cases Monthly'!E74</f>
        <v>8</v>
      </c>
      <c r="F74" s="110">
        <f>$R74*'Sub Cases Monthly'!F74</f>
        <v>8</v>
      </c>
      <c r="G74" s="110">
        <f>$R74*'Sub Cases Monthly'!G74</f>
        <v>8</v>
      </c>
      <c r="H74" s="110">
        <f>$R74*'Sub Cases Monthly'!H74</f>
        <v>32</v>
      </c>
      <c r="I74" s="110">
        <f>$R74*'Sub Cases Monthly'!I74</f>
        <v>8</v>
      </c>
      <c r="J74" s="110">
        <f>$R74*'Sub Cases Monthly'!J74</f>
        <v>8</v>
      </c>
      <c r="K74" s="110">
        <f>$R74*'Sub Cases Monthly'!K74</f>
        <v>20</v>
      </c>
      <c r="L74" s="110">
        <f>$R74*'Sub Cases Monthly'!L74</f>
        <v>20</v>
      </c>
      <c r="M74" s="110">
        <f>$R74*'Sub Cases Monthly'!M74</f>
        <v>8</v>
      </c>
      <c r="N74" s="110">
        <f>$R74*'Sub Cases Monthly'!N74</f>
        <v>0</v>
      </c>
      <c r="O74" s="110">
        <f>$R74*'Sub Cases Monthly'!O74</f>
        <v>24</v>
      </c>
      <c r="P74" s="111">
        <f>$R74*'Sub Cases Monthly'!P74</f>
        <v>0</v>
      </c>
      <c r="Q74" s="73">
        <f t="shared" si="16"/>
        <v>144</v>
      </c>
      <c r="R74" s="296">
        <v>4</v>
      </c>
      <c r="S74" s="5"/>
    </row>
    <row r="75" spans="1:19" ht="20.100000000000001" customHeight="1" x14ac:dyDescent="0.2">
      <c r="B75" s="273" t="str">
        <f>IF('Sub Cases Monthly'!B75="","",'Sub Cases Monthly'!B75)</f>
        <v/>
      </c>
      <c r="C75" s="377" t="str">
        <f>'Sub Cases Monthly'!C75:D75</f>
        <v>Evictions (SRS)</v>
      </c>
      <c r="D75" s="378"/>
      <c r="E75" s="112">
        <f>$R75*'Sub Cases Monthly'!E75</f>
        <v>1284</v>
      </c>
      <c r="F75" s="113">
        <f>$R75*'Sub Cases Monthly'!F75</f>
        <v>972</v>
      </c>
      <c r="G75" s="113">
        <f>$R75*'Sub Cases Monthly'!G75</f>
        <v>990</v>
      </c>
      <c r="H75" s="113">
        <f>$R75*'Sub Cases Monthly'!H75</f>
        <v>1116</v>
      </c>
      <c r="I75" s="113">
        <f>$R75*'Sub Cases Monthly'!I75</f>
        <v>1272</v>
      </c>
      <c r="J75" s="113">
        <f>$R75*'Sub Cases Monthly'!J75</f>
        <v>1170</v>
      </c>
      <c r="K75" s="113">
        <f>$R75*'Sub Cases Monthly'!K75</f>
        <v>1356</v>
      </c>
      <c r="L75" s="113">
        <f>$R75*'Sub Cases Monthly'!L75</f>
        <v>1452</v>
      </c>
      <c r="M75" s="113">
        <f>$R75*'Sub Cases Monthly'!M75</f>
        <v>1890</v>
      </c>
      <c r="N75" s="113">
        <f>$R75*'Sub Cases Monthly'!N75</f>
        <v>1530</v>
      </c>
      <c r="O75" s="113">
        <f>$R75*'Sub Cases Monthly'!O75</f>
        <v>1746</v>
      </c>
      <c r="P75" s="114">
        <f>$R75*'Sub Cases Monthly'!P75</f>
        <v>0</v>
      </c>
      <c r="Q75" s="73">
        <f t="shared" si="16"/>
        <v>14778</v>
      </c>
      <c r="R75" s="296">
        <v>6</v>
      </c>
      <c r="S75" s="5"/>
    </row>
    <row r="76" spans="1:19" ht="20.100000000000001" customHeight="1" x14ac:dyDescent="0.2">
      <c r="B76" s="273" t="str">
        <f>IF('Sub Cases Monthly'!B76="","",'Sub Cases Monthly'!B76)</f>
        <v/>
      </c>
      <c r="C76" s="377" t="str">
        <f>'Sub Cases Monthly'!C76:D76</f>
        <v>Other County Civil (Non-Monetary) (SRS)</v>
      </c>
      <c r="D76" s="378"/>
      <c r="E76" s="109">
        <f>$R76*'Sub Cases Monthly'!E76</f>
        <v>20</v>
      </c>
      <c r="F76" s="110">
        <f>$R76*'Sub Cases Monthly'!F76</f>
        <v>16</v>
      </c>
      <c r="G76" s="110">
        <f>$R76*'Sub Cases Monthly'!G76</f>
        <v>20</v>
      </c>
      <c r="H76" s="110">
        <f>$R76*'Sub Cases Monthly'!H76</f>
        <v>4</v>
      </c>
      <c r="I76" s="110">
        <f>$R76*'Sub Cases Monthly'!I76</f>
        <v>4</v>
      </c>
      <c r="J76" s="110">
        <f>$R76*'Sub Cases Monthly'!J76</f>
        <v>0</v>
      </c>
      <c r="K76" s="110">
        <f>$R76*'Sub Cases Monthly'!K76</f>
        <v>16</v>
      </c>
      <c r="L76" s="110">
        <f>$R76*'Sub Cases Monthly'!L76</f>
        <v>12</v>
      </c>
      <c r="M76" s="110">
        <f>$R76*'Sub Cases Monthly'!M76</f>
        <v>4</v>
      </c>
      <c r="N76" s="110">
        <f>$R76*'Sub Cases Monthly'!N76</f>
        <v>80</v>
      </c>
      <c r="O76" s="110">
        <f>$R76*'Sub Cases Monthly'!O76</f>
        <v>12</v>
      </c>
      <c r="P76" s="111">
        <f>$R76*'Sub Cases Monthly'!P76</f>
        <v>0</v>
      </c>
      <c r="Q76" s="73">
        <f t="shared" si="16"/>
        <v>188</v>
      </c>
      <c r="R76" s="296">
        <v>4</v>
      </c>
      <c r="S76" s="5"/>
    </row>
    <row r="77" spans="1:19" ht="20.100000000000001" customHeight="1" x14ac:dyDescent="0.2">
      <c r="B77" s="273" t="str">
        <f>IF('Sub Cases Monthly'!B77="","",'Sub Cases Monthly'!B77)</f>
        <v/>
      </c>
      <c r="C77" s="377" t="str">
        <f>'Sub Cases Monthly'!C77:D77</f>
        <v>Registry Deposits without an Underlying Case (Non-SRS)</v>
      </c>
      <c r="D77" s="378"/>
      <c r="E77" s="112">
        <f>$R77*'Sub Cases Monthly'!E77</f>
        <v>3</v>
      </c>
      <c r="F77" s="113">
        <f>$R77*'Sub Cases Monthly'!F77</f>
        <v>3</v>
      </c>
      <c r="G77" s="113">
        <f>$R77*'Sub Cases Monthly'!G77</f>
        <v>0</v>
      </c>
      <c r="H77" s="113">
        <f>$R77*'Sub Cases Monthly'!H77</f>
        <v>3</v>
      </c>
      <c r="I77" s="113">
        <f>$R77*'Sub Cases Monthly'!I77</f>
        <v>6</v>
      </c>
      <c r="J77" s="113">
        <f>$R77*'Sub Cases Monthly'!J77</f>
        <v>0</v>
      </c>
      <c r="K77" s="113">
        <f>$R77*'Sub Cases Monthly'!K77</f>
        <v>6</v>
      </c>
      <c r="L77" s="113">
        <f>$R77*'Sub Cases Monthly'!L77</f>
        <v>3</v>
      </c>
      <c r="M77" s="113">
        <f>$R77*'Sub Cases Monthly'!M77</f>
        <v>3</v>
      </c>
      <c r="N77" s="113">
        <f>$R77*'Sub Cases Monthly'!N77</f>
        <v>0</v>
      </c>
      <c r="O77" s="113">
        <f>$R77*'Sub Cases Monthly'!O77</f>
        <v>0</v>
      </c>
      <c r="P77" s="114">
        <f>$R77*'Sub Cases Monthly'!P77</f>
        <v>0</v>
      </c>
      <c r="Q77" s="76">
        <f t="shared" si="16"/>
        <v>27</v>
      </c>
      <c r="R77" s="296">
        <v>3</v>
      </c>
      <c r="S77" s="5"/>
    </row>
    <row r="78" spans="1:19" ht="20.100000000000001" customHeight="1" x14ac:dyDescent="0.2">
      <c r="B78" s="273" t="str">
        <f>IF('Sub Cases Monthly'!B78="","",'Sub Cases Monthly'!B78)</f>
        <v/>
      </c>
      <c r="C78" s="377" t="str">
        <f>'Sub Cases Monthly'!C78:D78</f>
        <v>Foreign Judgments (Non-SRS)</v>
      </c>
      <c r="D78" s="378"/>
      <c r="E78" s="109">
        <f>$R78*'Sub Cases Monthly'!E78</f>
        <v>6</v>
      </c>
      <c r="F78" s="110">
        <f>$R78*'Sub Cases Monthly'!F78</f>
        <v>0</v>
      </c>
      <c r="G78" s="110">
        <f>$R78*'Sub Cases Monthly'!G78</f>
        <v>0</v>
      </c>
      <c r="H78" s="110">
        <f>$R78*'Sub Cases Monthly'!H78</f>
        <v>0</v>
      </c>
      <c r="I78" s="110">
        <f>$R78*'Sub Cases Monthly'!I78</f>
        <v>0</v>
      </c>
      <c r="J78" s="110">
        <f>$R78*'Sub Cases Monthly'!J78</f>
        <v>3</v>
      </c>
      <c r="K78" s="110">
        <f>$R78*'Sub Cases Monthly'!K78</f>
        <v>6</v>
      </c>
      <c r="L78" s="110">
        <f>$R78*'Sub Cases Monthly'!L78</f>
        <v>21</v>
      </c>
      <c r="M78" s="110">
        <f>$R78*'Sub Cases Monthly'!M78</f>
        <v>3</v>
      </c>
      <c r="N78" s="110">
        <f>$R78*'Sub Cases Monthly'!N78</f>
        <v>0</v>
      </c>
      <c r="O78" s="110">
        <f>$R78*'Sub Cases Monthly'!O78</f>
        <v>6</v>
      </c>
      <c r="P78" s="111">
        <f>$R78*'Sub Cases Monthly'!P78</f>
        <v>0</v>
      </c>
      <c r="Q78" s="74">
        <f t="shared" si="16"/>
        <v>45</v>
      </c>
      <c r="R78" s="296">
        <v>3</v>
      </c>
      <c r="S78" s="5"/>
    </row>
    <row r="79" spans="1:19" ht="20.100000000000001" customHeight="1" x14ac:dyDescent="0.2">
      <c r="B79" s="273" t="str">
        <f>IF('Sub Cases Monthly'!B79="","",'Sub Cases Monthly'!B79)</f>
        <v/>
      </c>
      <c r="C79" s="377" t="str">
        <f>'Sub Cases Monthly'!C79:D79</f>
        <v>Applications for Voluntary Binding Arbitration (Non-SRS)</v>
      </c>
      <c r="D79" s="378"/>
      <c r="E79" s="112">
        <f>$R79*'Sub Cases Monthly'!E79</f>
        <v>0</v>
      </c>
      <c r="F79" s="113">
        <f>$R79*'Sub Cases Monthly'!F79</f>
        <v>0</v>
      </c>
      <c r="G79" s="113">
        <f>$R79*'Sub Cases Monthly'!G79</f>
        <v>0</v>
      </c>
      <c r="H79" s="113">
        <f>$R79*'Sub Cases Monthly'!H79</f>
        <v>0</v>
      </c>
      <c r="I79" s="113">
        <f>$R79*'Sub Cases Monthly'!I79</f>
        <v>0</v>
      </c>
      <c r="J79" s="113">
        <f>$R79*'Sub Cases Monthly'!J79</f>
        <v>0</v>
      </c>
      <c r="K79" s="113">
        <f>$R79*'Sub Cases Monthly'!K79</f>
        <v>0</v>
      </c>
      <c r="L79" s="113">
        <f>$R79*'Sub Cases Monthly'!L79</f>
        <v>0</v>
      </c>
      <c r="M79" s="113">
        <f>$R79*'Sub Cases Monthly'!M79</f>
        <v>0</v>
      </c>
      <c r="N79" s="113">
        <f>$R79*'Sub Cases Monthly'!N79</f>
        <v>0</v>
      </c>
      <c r="O79" s="113">
        <f>$R79*'Sub Cases Monthly'!O79</f>
        <v>0</v>
      </c>
      <c r="P79" s="114">
        <f>$R79*'Sub Cases Monthly'!P79</f>
        <v>0</v>
      </c>
      <c r="Q79" s="84">
        <f t="shared" si="16"/>
        <v>0</v>
      </c>
      <c r="R79" s="297">
        <v>2</v>
      </c>
      <c r="S79" s="5"/>
    </row>
    <row r="80" spans="1:19" ht="20.100000000000001" customHeight="1" thickBot="1" x14ac:dyDescent="0.25">
      <c r="B80" s="274"/>
      <c r="C80" s="384" t="str">
        <f>'Sub Cases Monthly'!C80:D80</f>
        <v>Cases unable to be categorized</v>
      </c>
      <c r="D80" s="385"/>
      <c r="E80" s="142">
        <f>$R80*'Sub Cases Monthly'!E80</f>
        <v>0</v>
      </c>
      <c r="F80" s="143">
        <f>$R80*'Sub Cases Monthly'!F80</f>
        <v>0</v>
      </c>
      <c r="G80" s="143">
        <f>$R80*'Sub Cases Monthly'!G80</f>
        <v>0</v>
      </c>
      <c r="H80" s="143">
        <f>$R80*'Sub Cases Monthly'!H80</f>
        <v>0</v>
      </c>
      <c r="I80" s="143">
        <f>$R80*'Sub Cases Monthly'!I80</f>
        <v>0</v>
      </c>
      <c r="J80" s="143">
        <f>$R80*'Sub Cases Monthly'!J80</f>
        <v>0</v>
      </c>
      <c r="K80" s="143">
        <f>$R80*'Sub Cases Monthly'!K80</f>
        <v>0</v>
      </c>
      <c r="L80" s="143">
        <f>$R80*'Sub Cases Monthly'!L80</f>
        <v>0</v>
      </c>
      <c r="M80" s="143">
        <f>$R80*'Sub Cases Monthly'!M80</f>
        <v>0</v>
      </c>
      <c r="N80" s="143">
        <f>$R80*'Sub Cases Monthly'!N80</f>
        <v>0</v>
      </c>
      <c r="O80" s="143">
        <f>$R80*'Sub Cases Monthly'!O80</f>
        <v>0</v>
      </c>
      <c r="P80" s="144">
        <f>$R80*'Sub Cases Monthly'!P80</f>
        <v>0</v>
      </c>
      <c r="Q80" s="75">
        <f t="shared" si="16"/>
        <v>0</v>
      </c>
      <c r="R80" s="298">
        <v>0</v>
      </c>
      <c r="S80" s="5"/>
    </row>
    <row r="81" spans="2:19" s="17" customFormat="1" ht="20.100000000000001" customHeight="1" thickTop="1" thickBot="1" x14ac:dyDescent="0.25">
      <c r="B81" s="275" t="str">
        <f>IF('Sub Cases Monthly'!B81="","",'Sub Cases Monthly'!B81)</f>
        <v/>
      </c>
      <c r="C81" s="386" t="str">
        <f>'Sub Cases Monthly'!C81:D81</f>
        <v>Total County Civil =</v>
      </c>
      <c r="D81" s="387"/>
      <c r="E81" s="292">
        <f t="shared" ref="E81:P81" si="17">SUM(E69:E80)</f>
        <v>5161</v>
      </c>
      <c r="F81" s="293">
        <f t="shared" si="17"/>
        <v>4996</v>
      </c>
      <c r="G81" s="293">
        <f t="shared" si="17"/>
        <v>5123</v>
      </c>
      <c r="H81" s="293">
        <f t="shared" si="17"/>
        <v>5399</v>
      </c>
      <c r="I81" s="293">
        <f t="shared" si="17"/>
        <v>4511</v>
      </c>
      <c r="J81" s="293">
        <f t="shared" si="17"/>
        <v>4677</v>
      </c>
      <c r="K81" s="293">
        <f t="shared" si="17"/>
        <v>4265</v>
      </c>
      <c r="L81" s="293">
        <f t="shared" si="17"/>
        <v>6021</v>
      </c>
      <c r="M81" s="293">
        <f t="shared" si="17"/>
        <v>7552</v>
      </c>
      <c r="N81" s="293">
        <f t="shared" si="17"/>
        <v>4803</v>
      </c>
      <c r="O81" s="293">
        <f t="shared" si="17"/>
        <v>4796</v>
      </c>
      <c r="P81" s="294">
        <f t="shared" si="17"/>
        <v>0</v>
      </c>
      <c r="Q81" s="127">
        <f t="shared" si="16"/>
        <v>57304</v>
      </c>
      <c r="R81" s="1"/>
    </row>
    <row r="82" spans="2:19" s="17" customFormat="1" ht="20.100000000000001" customHeight="1" thickBot="1" x14ac:dyDescent="0.25">
      <c r="B82" s="27"/>
      <c r="C82" s="27"/>
      <c r="D82" s="27"/>
      <c r="E82" s="28"/>
      <c r="F82" s="28"/>
      <c r="G82" s="28"/>
      <c r="H82" s="28"/>
      <c r="I82" s="28"/>
      <c r="J82" s="28"/>
      <c r="K82" s="28"/>
      <c r="L82" s="28"/>
      <c r="M82" s="28"/>
      <c r="N82" s="28"/>
      <c r="O82" s="28"/>
      <c r="P82" s="28"/>
      <c r="Q82" s="28"/>
      <c r="R82" s="139"/>
    </row>
    <row r="83" spans="2:19" ht="20.100000000000001" customHeight="1" thickBot="1" x14ac:dyDescent="0.25">
      <c r="B83" s="22" t="s">
        <v>91</v>
      </c>
      <c r="C83" s="22" t="s">
        <v>136</v>
      </c>
      <c r="E83" s="29">
        <f>E$10</f>
        <v>44470</v>
      </c>
      <c r="F83" s="30">
        <f t="shared" ref="F83:P83" si="18">EDATE(E83,1)</f>
        <v>44501</v>
      </c>
      <c r="G83" s="30">
        <f t="shared" si="18"/>
        <v>44531</v>
      </c>
      <c r="H83" s="30">
        <f t="shared" si="18"/>
        <v>44562</v>
      </c>
      <c r="I83" s="30">
        <f t="shared" si="18"/>
        <v>44593</v>
      </c>
      <c r="J83" s="30">
        <f t="shared" si="18"/>
        <v>44621</v>
      </c>
      <c r="K83" s="30">
        <f t="shared" si="18"/>
        <v>44652</v>
      </c>
      <c r="L83" s="30">
        <f t="shared" si="18"/>
        <v>44682</v>
      </c>
      <c r="M83" s="30">
        <f t="shared" si="18"/>
        <v>44713</v>
      </c>
      <c r="N83" s="30">
        <f t="shared" si="18"/>
        <v>44743</v>
      </c>
      <c r="O83" s="30">
        <f t="shared" si="18"/>
        <v>44774</v>
      </c>
      <c r="P83" s="31">
        <f t="shared" si="18"/>
        <v>44805</v>
      </c>
      <c r="Q83" s="66" t="s">
        <v>228</v>
      </c>
      <c r="R83" s="138" t="s">
        <v>397</v>
      </c>
      <c r="S83" s="5"/>
    </row>
    <row r="84" spans="2:19" ht="20.100000000000001" customHeight="1" x14ac:dyDescent="0.2">
      <c r="B84" s="276" t="str">
        <f>IF('Sub Cases Monthly'!B84="","",'Sub Cases Monthly'!B84)</f>
        <v/>
      </c>
      <c r="C84" s="382" t="str">
        <f>'Sub Cases Monthly'!C84:D84</f>
        <v>Probate (SRS)</v>
      </c>
      <c r="D84" s="383"/>
      <c r="E84" s="106">
        <f>$R84*'Sub Cases Monthly'!E84</f>
        <v>1512</v>
      </c>
      <c r="F84" s="107">
        <f>$R84*'Sub Cases Monthly'!F84</f>
        <v>1505</v>
      </c>
      <c r="G84" s="107">
        <f>$R84*'Sub Cases Monthly'!G84</f>
        <v>1274</v>
      </c>
      <c r="H84" s="107">
        <f>$R84*'Sub Cases Monthly'!H84</f>
        <v>1533</v>
      </c>
      <c r="I84" s="107">
        <f>$R84*'Sub Cases Monthly'!I84</f>
        <v>1568</v>
      </c>
      <c r="J84" s="107">
        <f>$R84*'Sub Cases Monthly'!J84</f>
        <v>1680</v>
      </c>
      <c r="K84" s="107">
        <f>$R84*'Sub Cases Monthly'!K84</f>
        <v>1757</v>
      </c>
      <c r="L84" s="107">
        <f>$R84*'Sub Cases Monthly'!L84</f>
        <v>1498</v>
      </c>
      <c r="M84" s="107">
        <f>$R84*'Sub Cases Monthly'!M84</f>
        <v>1589</v>
      </c>
      <c r="N84" s="107">
        <f>$R84*'Sub Cases Monthly'!N84</f>
        <v>1722</v>
      </c>
      <c r="O84" s="107">
        <f>$R84*'Sub Cases Monthly'!O84</f>
        <v>1645</v>
      </c>
      <c r="P84" s="108">
        <f>$R84*'Sub Cases Monthly'!P84</f>
        <v>0</v>
      </c>
      <c r="Q84" s="71">
        <f t="shared" ref="Q84:Q102" si="19">SUM(E84:P84)</f>
        <v>17283</v>
      </c>
      <c r="R84" s="295">
        <v>7</v>
      </c>
      <c r="S84" s="5"/>
    </row>
    <row r="85" spans="2:19" ht="20.100000000000001" customHeight="1" x14ac:dyDescent="0.2">
      <c r="B85" s="273" t="str">
        <f>IF('Sub Cases Monthly'!B85="","",'Sub Cases Monthly'!B85)</f>
        <v/>
      </c>
      <c r="C85" s="377" t="str">
        <f>'Sub Cases Monthly'!C85:D85</f>
        <v>Guardianship (SRS)</v>
      </c>
      <c r="D85" s="378"/>
      <c r="E85" s="109">
        <f>$R85*'Sub Cases Monthly'!E85</f>
        <v>300</v>
      </c>
      <c r="F85" s="110">
        <f>$R85*'Sub Cases Monthly'!F85</f>
        <v>240</v>
      </c>
      <c r="G85" s="110">
        <f>$R85*'Sub Cases Monthly'!G85</f>
        <v>160</v>
      </c>
      <c r="H85" s="110">
        <f>$R85*'Sub Cases Monthly'!H85</f>
        <v>280</v>
      </c>
      <c r="I85" s="110">
        <f>$R85*'Sub Cases Monthly'!I85</f>
        <v>380</v>
      </c>
      <c r="J85" s="110">
        <f>$R85*'Sub Cases Monthly'!J85</f>
        <v>290</v>
      </c>
      <c r="K85" s="110">
        <f>$R85*'Sub Cases Monthly'!K85</f>
        <v>190</v>
      </c>
      <c r="L85" s="110">
        <f>$R85*'Sub Cases Monthly'!L85</f>
        <v>340</v>
      </c>
      <c r="M85" s="110">
        <f>$R85*'Sub Cases Monthly'!M85</f>
        <v>250</v>
      </c>
      <c r="N85" s="110">
        <f>$R85*'Sub Cases Monthly'!N85</f>
        <v>240</v>
      </c>
      <c r="O85" s="110">
        <f>$R85*'Sub Cases Monthly'!O85</f>
        <v>320</v>
      </c>
      <c r="P85" s="111">
        <f>$R85*'Sub Cases Monthly'!P85</f>
        <v>0</v>
      </c>
      <c r="Q85" s="73">
        <f t="shared" si="19"/>
        <v>2990</v>
      </c>
      <c r="R85" s="296">
        <v>10</v>
      </c>
      <c r="S85" s="5"/>
    </row>
    <row r="86" spans="2:19" ht="20.100000000000001" customHeight="1" x14ac:dyDescent="0.2">
      <c r="B86" s="273" t="str">
        <f>IF('Sub Cases Monthly'!B86="","",'Sub Cases Monthly'!B86)</f>
        <v/>
      </c>
      <c r="C86" s="377" t="str">
        <f>'Sub Cases Monthly'!C86:D86</f>
        <v>Probate Trust (SRS)</v>
      </c>
      <c r="D86" s="378"/>
      <c r="E86" s="112">
        <f>$R86*'Sub Cases Monthly'!E86</f>
        <v>42</v>
      </c>
      <c r="F86" s="113">
        <f>$R86*'Sub Cases Monthly'!F86</f>
        <v>0</v>
      </c>
      <c r="G86" s="113">
        <f>$R86*'Sub Cases Monthly'!G86</f>
        <v>35</v>
      </c>
      <c r="H86" s="113">
        <f>$R86*'Sub Cases Monthly'!H86</f>
        <v>21</v>
      </c>
      <c r="I86" s="113">
        <f>$R86*'Sub Cases Monthly'!I86</f>
        <v>7</v>
      </c>
      <c r="J86" s="113">
        <f>$R86*'Sub Cases Monthly'!J86</f>
        <v>42</v>
      </c>
      <c r="K86" s="113">
        <f>$R86*'Sub Cases Monthly'!K86</f>
        <v>14</v>
      </c>
      <c r="L86" s="113">
        <f>$R86*'Sub Cases Monthly'!L86</f>
        <v>28</v>
      </c>
      <c r="M86" s="113">
        <f>$R86*'Sub Cases Monthly'!M86</f>
        <v>0</v>
      </c>
      <c r="N86" s="113">
        <f>$R86*'Sub Cases Monthly'!N86</f>
        <v>7</v>
      </c>
      <c r="O86" s="113">
        <f>$R86*'Sub Cases Monthly'!O86</f>
        <v>21</v>
      </c>
      <c r="P86" s="114">
        <f>$R86*'Sub Cases Monthly'!P86</f>
        <v>0</v>
      </c>
      <c r="Q86" s="73">
        <f t="shared" si="19"/>
        <v>217</v>
      </c>
      <c r="R86" s="296">
        <v>7</v>
      </c>
      <c r="S86" s="5"/>
    </row>
    <row r="87" spans="2:19" ht="20.100000000000001" customHeight="1" x14ac:dyDescent="0.2">
      <c r="B87" s="273" t="str">
        <f>IF('Sub Cases Monthly'!B87="","",'Sub Cases Monthly'!B87)</f>
        <v/>
      </c>
      <c r="C87" s="377" t="str">
        <f>'Sub Cases Monthly'!C87:D87</f>
        <v>Baker Act (SRS)</v>
      </c>
      <c r="D87" s="378"/>
      <c r="E87" s="109">
        <f>$R87*'Sub Cases Monthly'!E87</f>
        <v>366</v>
      </c>
      <c r="F87" s="110">
        <f>$R87*'Sub Cases Monthly'!F87</f>
        <v>288</v>
      </c>
      <c r="G87" s="110">
        <f>$R87*'Sub Cases Monthly'!G87</f>
        <v>378</v>
      </c>
      <c r="H87" s="110">
        <f>$R87*'Sub Cases Monthly'!H87</f>
        <v>432</v>
      </c>
      <c r="I87" s="110">
        <f>$R87*'Sub Cases Monthly'!I87</f>
        <v>336</v>
      </c>
      <c r="J87" s="110">
        <f>$R87*'Sub Cases Monthly'!J87</f>
        <v>546</v>
      </c>
      <c r="K87" s="110">
        <f>$R87*'Sub Cases Monthly'!K87</f>
        <v>348</v>
      </c>
      <c r="L87" s="110">
        <f>$R87*'Sub Cases Monthly'!L87</f>
        <v>294</v>
      </c>
      <c r="M87" s="110">
        <f>$R87*'Sub Cases Monthly'!M87</f>
        <v>348</v>
      </c>
      <c r="N87" s="110">
        <f>$R87*'Sub Cases Monthly'!N87</f>
        <v>450</v>
      </c>
      <c r="O87" s="110">
        <f>$R87*'Sub Cases Monthly'!O87</f>
        <v>378</v>
      </c>
      <c r="P87" s="111">
        <f>$R87*'Sub Cases Monthly'!P87</f>
        <v>0</v>
      </c>
      <c r="Q87" s="73">
        <f t="shared" si="19"/>
        <v>4164</v>
      </c>
      <c r="R87" s="296">
        <v>6</v>
      </c>
      <c r="S87" s="5"/>
    </row>
    <row r="88" spans="2:19" ht="20.100000000000001" customHeight="1" x14ac:dyDescent="0.2">
      <c r="B88" s="273" t="str">
        <f>IF('Sub Cases Monthly'!B88="","",'Sub Cases Monthly'!B88)</f>
        <v/>
      </c>
      <c r="C88" s="377" t="str">
        <f>'Sub Cases Monthly'!C88:D88</f>
        <v>Substance Abuse Act (SRS)</v>
      </c>
      <c r="D88" s="378"/>
      <c r="E88" s="112">
        <f>$R88*'Sub Cases Monthly'!E88</f>
        <v>114</v>
      </c>
      <c r="F88" s="113">
        <f>$R88*'Sub Cases Monthly'!F88</f>
        <v>108</v>
      </c>
      <c r="G88" s="113">
        <f>$R88*'Sub Cases Monthly'!G88</f>
        <v>84</v>
      </c>
      <c r="H88" s="113">
        <f>$R88*'Sub Cases Monthly'!H88</f>
        <v>108</v>
      </c>
      <c r="I88" s="113">
        <f>$R88*'Sub Cases Monthly'!I88</f>
        <v>162</v>
      </c>
      <c r="J88" s="113">
        <f>$R88*'Sub Cases Monthly'!J88</f>
        <v>150</v>
      </c>
      <c r="K88" s="113">
        <f>$R88*'Sub Cases Monthly'!K88</f>
        <v>162</v>
      </c>
      <c r="L88" s="113">
        <f>$R88*'Sub Cases Monthly'!L88</f>
        <v>174</v>
      </c>
      <c r="M88" s="113">
        <f>$R88*'Sub Cases Monthly'!M88</f>
        <v>90</v>
      </c>
      <c r="N88" s="113">
        <f>$R88*'Sub Cases Monthly'!N88</f>
        <v>132</v>
      </c>
      <c r="O88" s="113">
        <f>$R88*'Sub Cases Monthly'!O88</f>
        <v>162</v>
      </c>
      <c r="P88" s="114">
        <f>$R88*'Sub Cases Monthly'!P88</f>
        <v>0</v>
      </c>
      <c r="Q88" s="73">
        <f t="shared" si="19"/>
        <v>1446</v>
      </c>
      <c r="R88" s="296">
        <v>6</v>
      </c>
      <c r="S88" s="5"/>
    </row>
    <row r="89" spans="2:19" ht="20.100000000000001" customHeight="1" x14ac:dyDescent="0.2">
      <c r="B89" s="273" t="str">
        <f>IF('Sub Cases Monthly'!B89="","",'Sub Cases Monthly'!B89)</f>
        <v/>
      </c>
      <c r="C89" s="377" t="str">
        <f>'Sub Cases Monthly'!C89:D89</f>
        <v>Other Social (SRS)</v>
      </c>
      <c r="D89" s="378"/>
      <c r="E89" s="109">
        <f>$R89*'Sub Cases Monthly'!E89</f>
        <v>68</v>
      </c>
      <c r="F89" s="110">
        <f>$R89*'Sub Cases Monthly'!F89</f>
        <v>20</v>
      </c>
      <c r="G89" s="110">
        <f>$R89*'Sub Cases Monthly'!G89</f>
        <v>20</v>
      </c>
      <c r="H89" s="110">
        <f>$R89*'Sub Cases Monthly'!H89</f>
        <v>48</v>
      </c>
      <c r="I89" s="110">
        <f>$R89*'Sub Cases Monthly'!I89</f>
        <v>48</v>
      </c>
      <c r="J89" s="110">
        <f>$R89*'Sub Cases Monthly'!J89</f>
        <v>64</v>
      </c>
      <c r="K89" s="110">
        <f>$R89*'Sub Cases Monthly'!K89</f>
        <v>24</v>
      </c>
      <c r="L89" s="110">
        <f>$R89*'Sub Cases Monthly'!L89</f>
        <v>44</v>
      </c>
      <c r="M89" s="110">
        <f>$R89*'Sub Cases Monthly'!M89</f>
        <v>44</v>
      </c>
      <c r="N89" s="110">
        <f>$R89*'Sub Cases Monthly'!N89</f>
        <v>52</v>
      </c>
      <c r="O89" s="110">
        <f>$R89*'Sub Cases Monthly'!O89</f>
        <v>68</v>
      </c>
      <c r="P89" s="111">
        <f>$R89*'Sub Cases Monthly'!P89</f>
        <v>0</v>
      </c>
      <c r="Q89" s="73">
        <f t="shared" si="19"/>
        <v>500</v>
      </c>
      <c r="R89" s="296">
        <v>4</v>
      </c>
      <c r="S89" s="5"/>
    </row>
    <row r="90" spans="2:19" ht="20.100000000000001" customHeight="1" x14ac:dyDescent="0.2">
      <c r="B90" s="273"/>
      <c r="C90" s="377" t="str">
        <f>'Sub Cases Monthly'!C90:D90</f>
        <v>Involuntary Civil Commitment of Sexually Violent Predators (SRS)</v>
      </c>
      <c r="D90" s="378"/>
      <c r="E90" s="112">
        <f>$R90*'Sub Cases Monthly'!E90</f>
        <v>0</v>
      </c>
      <c r="F90" s="113">
        <f>$R90*'Sub Cases Monthly'!F90</f>
        <v>0</v>
      </c>
      <c r="G90" s="113">
        <f>$R90*'Sub Cases Monthly'!G90</f>
        <v>0</v>
      </c>
      <c r="H90" s="113">
        <f>$R90*'Sub Cases Monthly'!H90</f>
        <v>0</v>
      </c>
      <c r="I90" s="113">
        <f>$R90*'Sub Cases Monthly'!I90</f>
        <v>0</v>
      </c>
      <c r="J90" s="113">
        <f>$R90*'Sub Cases Monthly'!J90</f>
        <v>0</v>
      </c>
      <c r="K90" s="113">
        <f>$R90*'Sub Cases Monthly'!K90</f>
        <v>8</v>
      </c>
      <c r="L90" s="113">
        <f>$R90*'Sub Cases Monthly'!L90</f>
        <v>0</v>
      </c>
      <c r="M90" s="113">
        <f>$R90*'Sub Cases Monthly'!M90</f>
        <v>0</v>
      </c>
      <c r="N90" s="113">
        <f>$R90*'Sub Cases Monthly'!N90</f>
        <v>0</v>
      </c>
      <c r="O90" s="113">
        <f>$R90*'Sub Cases Monthly'!O90</f>
        <v>0</v>
      </c>
      <c r="P90" s="114">
        <f>$R90*'Sub Cases Monthly'!P90</f>
        <v>0</v>
      </c>
      <c r="Q90" s="73">
        <f t="shared" si="19"/>
        <v>8</v>
      </c>
      <c r="R90" s="296">
        <v>8</v>
      </c>
      <c r="S90" s="5"/>
    </row>
    <row r="91" spans="2:19" ht="20.100000000000001" customHeight="1" x14ac:dyDescent="0.2">
      <c r="B91" s="273" t="str">
        <f>IF('Sub Cases Monthly'!B91="","",'Sub Cases Monthly'!B91)</f>
        <v/>
      </c>
      <c r="C91" s="377" t="str">
        <f>'Sub Cases Monthly'!C91:D91</f>
        <v>Risk Protection Orders (SRS)</v>
      </c>
      <c r="D91" s="378"/>
      <c r="E91" s="109">
        <f>$R91*'Sub Cases Monthly'!E91</f>
        <v>18</v>
      </c>
      <c r="F91" s="110">
        <f>$R91*'Sub Cases Monthly'!F91</f>
        <v>36</v>
      </c>
      <c r="G91" s="110">
        <f>$R91*'Sub Cases Monthly'!G91</f>
        <v>30</v>
      </c>
      <c r="H91" s="110">
        <f>$R91*'Sub Cases Monthly'!H91</f>
        <v>12</v>
      </c>
      <c r="I91" s="110">
        <f>$R91*'Sub Cases Monthly'!I91</f>
        <v>6</v>
      </c>
      <c r="J91" s="110">
        <f>$R91*'Sub Cases Monthly'!J91</f>
        <v>24</v>
      </c>
      <c r="K91" s="110">
        <f>$R91*'Sub Cases Monthly'!K91</f>
        <v>42</v>
      </c>
      <c r="L91" s="110">
        <f>$R91*'Sub Cases Monthly'!L91</f>
        <v>48</v>
      </c>
      <c r="M91" s="110">
        <f>$R91*'Sub Cases Monthly'!M91</f>
        <v>48</v>
      </c>
      <c r="N91" s="110">
        <f>$R91*'Sub Cases Monthly'!N91</f>
        <v>36</v>
      </c>
      <c r="O91" s="110">
        <f>$R91*'Sub Cases Monthly'!O91</f>
        <v>36</v>
      </c>
      <c r="P91" s="111">
        <f>$R91*'Sub Cases Monthly'!P91</f>
        <v>0</v>
      </c>
      <c r="Q91" s="73">
        <f t="shared" si="19"/>
        <v>336</v>
      </c>
      <c r="R91" s="297">
        <v>6</v>
      </c>
      <c r="S91" s="5"/>
    </row>
    <row r="92" spans="2:19" ht="20.100000000000001" customHeight="1" x14ac:dyDescent="0.2">
      <c r="B92" s="273" t="str">
        <f>IF('Sub Cases Monthly'!B92="","",'Sub Cases Monthly'!B92)</f>
        <v/>
      </c>
      <c r="C92" s="377" t="str">
        <f>'Sub Cases Monthly'!C92:D92</f>
        <v>Wills on Deposit (Non-SRS)</v>
      </c>
      <c r="D92" s="378"/>
      <c r="E92" s="112">
        <f>$R92*'Sub Cases Monthly'!E92</f>
        <v>129</v>
      </c>
      <c r="F92" s="113">
        <f>$R92*'Sub Cases Monthly'!F92</f>
        <v>92</v>
      </c>
      <c r="G92" s="113">
        <f>$R92*'Sub Cases Monthly'!G92</f>
        <v>112</v>
      </c>
      <c r="H92" s="113">
        <f>$R92*'Sub Cases Monthly'!H92</f>
        <v>126</v>
      </c>
      <c r="I92" s="113">
        <f>$R92*'Sub Cases Monthly'!I92</f>
        <v>145</v>
      </c>
      <c r="J92" s="113">
        <f>$R92*'Sub Cases Monthly'!J92</f>
        <v>170</v>
      </c>
      <c r="K92" s="113">
        <f>$R92*'Sub Cases Monthly'!K92</f>
        <v>121</v>
      </c>
      <c r="L92" s="113">
        <f>$R92*'Sub Cases Monthly'!L92</f>
        <v>118</v>
      </c>
      <c r="M92" s="113">
        <f>$R92*'Sub Cases Monthly'!M92</f>
        <v>117</v>
      </c>
      <c r="N92" s="113">
        <f>$R92*'Sub Cases Monthly'!N92</f>
        <v>147</v>
      </c>
      <c r="O92" s="113">
        <f>$R92*'Sub Cases Monthly'!O92</f>
        <v>156</v>
      </c>
      <c r="P92" s="114">
        <f>$R92*'Sub Cases Monthly'!P92</f>
        <v>0</v>
      </c>
      <c r="Q92" s="73">
        <f t="shared" si="19"/>
        <v>1433</v>
      </c>
      <c r="R92" s="296">
        <v>1</v>
      </c>
      <c r="S92" s="5"/>
    </row>
    <row r="93" spans="2:19" ht="20.100000000000001" customHeight="1" x14ac:dyDescent="0.2">
      <c r="B93" s="273" t="str">
        <f>IF('Sub Cases Monthly'!B93="","",'Sub Cases Monthly'!B93)</f>
        <v/>
      </c>
      <c r="C93" s="377" t="str">
        <f>'Sub Cases Monthly'!C93:D93</f>
        <v>Pre-Need Guardianship (Non-SRS)</v>
      </c>
      <c r="D93" s="378"/>
      <c r="E93" s="109">
        <f>$R93*'Sub Cases Monthly'!E93</f>
        <v>107</v>
      </c>
      <c r="F93" s="110">
        <f>$R93*'Sub Cases Monthly'!F93</f>
        <v>121</v>
      </c>
      <c r="G93" s="110">
        <f>$R93*'Sub Cases Monthly'!G93</f>
        <v>126</v>
      </c>
      <c r="H93" s="110">
        <f>$R93*'Sub Cases Monthly'!H93</f>
        <v>107</v>
      </c>
      <c r="I93" s="110">
        <f>$R93*'Sub Cases Monthly'!I93</f>
        <v>88</v>
      </c>
      <c r="J93" s="110">
        <f>$R93*'Sub Cases Monthly'!J93</f>
        <v>164</v>
      </c>
      <c r="K93" s="110">
        <f>$R93*'Sub Cases Monthly'!K93</f>
        <v>127</v>
      </c>
      <c r="L93" s="110">
        <f>$R93*'Sub Cases Monthly'!L93</f>
        <v>138</v>
      </c>
      <c r="M93" s="110">
        <f>$R93*'Sub Cases Monthly'!M93</f>
        <v>118</v>
      </c>
      <c r="N93" s="110">
        <f>$R93*'Sub Cases Monthly'!N93</f>
        <v>86</v>
      </c>
      <c r="O93" s="110">
        <f>$R93*'Sub Cases Monthly'!O93</f>
        <v>124</v>
      </c>
      <c r="P93" s="111">
        <f>$R93*'Sub Cases Monthly'!P93</f>
        <v>0</v>
      </c>
      <c r="Q93" s="73">
        <f t="shared" si="19"/>
        <v>1306</v>
      </c>
      <c r="R93" s="296">
        <v>1</v>
      </c>
      <c r="S93" s="5"/>
    </row>
    <row r="94" spans="2:19" ht="20.100000000000001" customHeight="1" x14ac:dyDescent="0.2">
      <c r="B94" s="273" t="str">
        <f>IF('Sub Cases Monthly'!B94="","",'Sub Cases Monthly'!B94)</f>
        <v/>
      </c>
      <c r="C94" s="377" t="str">
        <f>'Sub Cases Monthly'!C94:D94</f>
        <v>Notice of Trust (Non-SRS)</v>
      </c>
      <c r="D94" s="378"/>
      <c r="E94" s="112">
        <f>$R94*'Sub Cases Monthly'!E94</f>
        <v>43</v>
      </c>
      <c r="F94" s="113">
        <f>$R94*'Sub Cases Monthly'!F94</f>
        <v>46</v>
      </c>
      <c r="G94" s="113">
        <f>$R94*'Sub Cases Monthly'!G94</f>
        <v>39</v>
      </c>
      <c r="H94" s="113">
        <f>$R94*'Sub Cases Monthly'!H94</f>
        <v>37</v>
      </c>
      <c r="I94" s="113">
        <f>$R94*'Sub Cases Monthly'!I94</f>
        <v>45</v>
      </c>
      <c r="J94" s="113">
        <f>$R94*'Sub Cases Monthly'!J94</f>
        <v>57</v>
      </c>
      <c r="K94" s="113">
        <f>$R94*'Sub Cases Monthly'!K94</f>
        <v>36</v>
      </c>
      <c r="L94" s="113">
        <f>$R94*'Sub Cases Monthly'!L94</f>
        <v>42</v>
      </c>
      <c r="M94" s="113">
        <f>$R94*'Sub Cases Monthly'!M94</f>
        <v>27</v>
      </c>
      <c r="N94" s="113">
        <f>$R94*'Sub Cases Monthly'!N94</f>
        <v>36</v>
      </c>
      <c r="O94" s="113">
        <f>$R94*'Sub Cases Monthly'!O94</f>
        <v>35</v>
      </c>
      <c r="P94" s="114">
        <f>$R94*'Sub Cases Monthly'!P94</f>
        <v>0</v>
      </c>
      <c r="Q94" s="79">
        <f t="shared" si="19"/>
        <v>443</v>
      </c>
      <c r="R94" s="296">
        <v>1</v>
      </c>
      <c r="S94" s="5"/>
    </row>
    <row r="95" spans="2:19" ht="20.100000000000001" customHeight="1" x14ac:dyDescent="0.2">
      <c r="B95" s="273" t="str">
        <f>IF('Sub Cases Monthly'!B95="","",'Sub Cases Monthly'!B95)</f>
        <v/>
      </c>
      <c r="C95" s="377" t="str">
        <f>'Sub Cases Monthly'!C95:D95</f>
        <v>Petition to Open Safe Deposit Box (Non-SRS)</v>
      </c>
      <c r="D95" s="378"/>
      <c r="E95" s="109">
        <f>$R95*'Sub Cases Monthly'!E95</f>
        <v>4</v>
      </c>
      <c r="F95" s="110">
        <f>$R95*'Sub Cases Monthly'!F95</f>
        <v>4</v>
      </c>
      <c r="G95" s="110">
        <f>$R95*'Sub Cases Monthly'!G95</f>
        <v>8</v>
      </c>
      <c r="H95" s="110">
        <f>$R95*'Sub Cases Monthly'!H95</f>
        <v>2</v>
      </c>
      <c r="I95" s="110">
        <f>$R95*'Sub Cases Monthly'!I95</f>
        <v>0</v>
      </c>
      <c r="J95" s="110">
        <f>$R95*'Sub Cases Monthly'!J95</f>
        <v>2</v>
      </c>
      <c r="K95" s="110">
        <f>$R95*'Sub Cases Monthly'!K95</f>
        <v>0</v>
      </c>
      <c r="L95" s="110">
        <f>$R95*'Sub Cases Monthly'!L95</f>
        <v>2</v>
      </c>
      <c r="M95" s="110">
        <f>$R95*'Sub Cases Monthly'!M95</f>
        <v>4</v>
      </c>
      <c r="N95" s="110">
        <f>$R95*'Sub Cases Monthly'!N95</f>
        <v>2</v>
      </c>
      <c r="O95" s="110">
        <f>$R95*'Sub Cases Monthly'!O95</f>
        <v>2</v>
      </c>
      <c r="P95" s="111">
        <f>$R95*'Sub Cases Monthly'!P95</f>
        <v>0</v>
      </c>
      <c r="Q95" s="77">
        <f t="shared" si="19"/>
        <v>30</v>
      </c>
      <c r="R95" s="296">
        <v>2</v>
      </c>
      <c r="S95" s="5"/>
    </row>
    <row r="96" spans="2:19" ht="20.100000000000001" customHeight="1" x14ac:dyDescent="0.2">
      <c r="B96" s="273" t="str">
        <f>IF('Sub Cases Monthly'!B96="","",'Sub Cases Monthly'!B96)</f>
        <v/>
      </c>
      <c r="C96" s="377" t="str">
        <f>'Sub Cases Monthly'!C96:D96</f>
        <v>Caveat (Non-SRS)</v>
      </c>
      <c r="D96" s="378"/>
      <c r="E96" s="112">
        <f>$R96*'Sub Cases Monthly'!E96</f>
        <v>12</v>
      </c>
      <c r="F96" s="113">
        <f>$R96*'Sub Cases Monthly'!F96</f>
        <v>0</v>
      </c>
      <c r="G96" s="113">
        <f>$R96*'Sub Cases Monthly'!G96</f>
        <v>6</v>
      </c>
      <c r="H96" s="113">
        <f>$R96*'Sub Cases Monthly'!H96</f>
        <v>12</v>
      </c>
      <c r="I96" s="113">
        <f>$R96*'Sub Cases Monthly'!I96</f>
        <v>6</v>
      </c>
      <c r="J96" s="113">
        <f>$R96*'Sub Cases Monthly'!J96</f>
        <v>12</v>
      </c>
      <c r="K96" s="113">
        <f>$R96*'Sub Cases Monthly'!K96</f>
        <v>20</v>
      </c>
      <c r="L96" s="113">
        <f>$R96*'Sub Cases Monthly'!L96</f>
        <v>34</v>
      </c>
      <c r="M96" s="113">
        <f>$R96*'Sub Cases Monthly'!M96</f>
        <v>24</v>
      </c>
      <c r="N96" s="113">
        <f>$R96*'Sub Cases Monthly'!N96</f>
        <v>6</v>
      </c>
      <c r="O96" s="113">
        <f>$R96*'Sub Cases Monthly'!O96</f>
        <v>10</v>
      </c>
      <c r="P96" s="114">
        <f>$R96*'Sub Cases Monthly'!P96</f>
        <v>0</v>
      </c>
      <c r="Q96" s="77">
        <f t="shared" si="19"/>
        <v>142</v>
      </c>
      <c r="R96" s="296">
        <v>2</v>
      </c>
      <c r="S96" s="5"/>
    </row>
    <row r="97" spans="1:19" ht="20.100000000000001" customHeight="1" x14ac:dyDescent="0.2">
      <c r="B97" s="273" t="str">
        <f>IF('Sub Cases Monthly'!B97="","",'Sub Cases Monthly'!B97)</f>
        <v/>
      </c>
      <c r="C97" s="377" t="str">
        <f>'Sub Cases Monthly'!C97:D97</f>
        <v>Petition to Gain Entry to Apartment of Dwelling (Non-SRS)</v>
      </c>
      <c r="D97" s="378"/>
      <c r="E97" s="109">
        <f>$R97*'Sub Cases Monthly'!E97</f>
        <v>0</v>
      </c>
      <c r="F97" s="110">
        <f>$R97*'Sub Cases Monthly'!F97</f>
        <v>0</v>
      </c>
      <c r="G97" s="110">
        <f>$R97*'Sub Cases Monthly'!G97</f>
        <v>0</v>
      </c>
      <c r="H97" s="110">
        <f>$R97*'Sub Cases Monthly'!H97</f>
        <v>0</v>
      </c>
      <c r="I97" s="110">
        <f>$R97*'Sub Cases Monthly'!I97</f>
        <v>0</v>
      </c>
      <c r="J97" s="110">
        <f>$R97*'Sub Cases Monthly'!J97</f>
        <v>0</v>
      </c>
      <c r="K97" s="110">
        <f>$R97*'Sub Cases Monthly'!K97</f>
        <v>0</v>
      </c>
      <c r="L97" s="110">
        <f>$R97*'Sub Cases Monthly'!L97</f>
        <v>0</v>
      </c>
      <c r="M97" s="110">
        <f>$R97*'Sub Cases Monthly'!M97</f>
        <v>0</v>
      </c>
      <c r="N97" s="110">
        <f>$R97*'Sub Cases Monthly'!N97</f>
        <v>0</v>
      </c>
      <c r="O97" s="110">
        <f>$R97*'Sub Cases Monthly'!O97</f>
        <v>0</v>
      </c>
      <c r="P97" s="111">
        <f>$R97*'Sub Cases Monthly'!P97</f>
        <v>0</v>
      </c>
      <c r="Q97" s="80">
        <f t="shared" si="19"/>
        <v>0</v>
      </c>
      <c r="R97" s="296">
        <v>2</v>
      </c>
      <c r="S97" s="5"/>
    </row>
    <row r="98" spans="1:19" ht="20.100000000000001" customHeight="1" x14ac:dyDescent="0.2">
      <c r="B98" s="273" t="str">
        <f>IF('Sub Cases Monthly'!B98="","",'Sub Cases Monthly'!B98)</f>
        <v/>
      </c>
      <c r="C98" s="377" t="str">
        <f>'Sub Cases Monthly'!C98:D98</f>
        <v>Cert of Person's Imminent Dangerousness (Non-SRS)</v>
      </c>
      <c r="D98" s="378"/>
      <c r="E98" s="112">
        <f>$R98*'Sub Cases Monthly'!E98</f>
        <v>0</v>
      </c>
      <c r="F98" s="113">
        <f>$R98*'Sub Cases Monthly'!F98</f>
        <v>0</v>
      </c>
      <c r="G98" s="113">
        <f>$R98*'Sub Cases Monthly'!G98</f>
        <v>0</v>
      </c>
      <c r="H98" s="113">
        <f>$R98*'Sub Cases Monthly'!H98</f>
        <v>0</v>
      </c>
      <c r="I98" s="113">
        <f>$R98*'Sub Cases Monthly'!I98</f>
        <v>0</v>
      </c>
      <c r="J98" s="113">
        <f>$R98*'Sub Cases Monthly'!J98</f>
        <v>0</v>
      </c>
      <c r="K98" s="113">
        <f>$R98*'Sub Cases Monthly'!K98</f>
        <v>0</v>
      </c>
      <c r="L98" s="113">
        <f>$R98*'Sub Cases Monthly'!L98</f>
        <v>0</v>
      </c>
      <c r="M98" s="113">
        <f>$R98*'Sub Cases Monthly'!M98</f>
        <v>0</v>
      </c>
      <c r="N98" s="113">
        <f>$R98*'Sub Cases Monthly'!N98</f>
        <v>0</v>
      </c>
      <c r="O98" s="113">
        <f>$R98*'Sub Cases Monthly'!O98</f>
        <v>0</v>
      </c>
      <c r="P98" s="114">
        <f>$R98*'Sub Cases Monthly'!P98</f>
        <v>0</v>
      </c>
      <c r="Q98" s="81">
        <f t="shared" si="19"/>
        <v>0</v>
      </c>
      <c r="R98" s="297">
        <v>3</v>
      </c>
      <c r="S98" s="5"/>
    </row>
    <row r="99" spans="1:19" ht="20.100000000000001" hidden="1" customHeight="1" x14ac:dyDescent="0.2">
      <c r="B99" s="284" t="str">
        <f>IF('Sub Cases Monthly'!B99="","",'Sub Cases Monthly'!B99)</f>
        <v/>
      </c>
      <c r="C99" s="377" t="str">
        <f>'Sub Cases Monthly'!C99:D99</f>
        <v>Professional Guardian Files (Non-SRS)</v>
      </c>
      <c r="D99" s="378"/>
      <c r="E99" s="109">
        <f>$R99*'Sub Cases Monthly'!E99</f>
        <v>0</v>
      </c>
      <c r="F99" s="110">
        <f>$R99*'Sub Cases Monthly'!F99</f>
        <v>0</v>
      </c>
      <c r="G99" s="110">
        <f>$R99*'Sub Cases Monthly'!G99</f>
        <v>0</v>
      </c>
      <c r="H99" s="110">
        <f>$R99*'Sub Cases Monthly'!H99</f>
        <v>0</v>
      </c>
      <c r="I99" s="110">
        <f>$R99*'Sub Cases Monthly'!I99</f>
        <v>0</v>
      </c>
      <c r="J99" s="110">
        <f>$R99*'Sub Cases Monthly'!J99</f>
        <v>0</v>
      </c>
      <c r="K99" s="110">
        <f>$R99*'Sub Cases Monthly'!K99</f>
        <v>0</v>
      </c>
      <c r="L99" s="110">
        <f>$R99*'Sub Cases Monthly'!L99</f>
        <v>0</v>
      </c>
      <c r="M99" s="110">
        <f>$R99*'Sub Cases Monthly'!M99</f>
        <v>0</v>
      </c>
      <c r="N99" s="110">
        <f>$R99*'Sub Cases Monthly'!N99</f>
        <v>0</v>
      </c>
      <c r="O99" s="110">
        <f>$R99*'Sub Cases Monthly'!O99</f>
        <v>0</v>
      </c>
      <c r="P99" s="111">
        <f>$R99*'Sub Cases Monthly'!P99</f>
        <v>0</v>
      </c>
      <c r="Q99" s="82">
        <f t="shared" si="19"/>
        <v>0</v>
      </c>
      <c r="R99" s="297">
        <v>0</v>
      </c>
      <c r="S99" s="5"/>
    </row>
    <row r="100" spans="1:19" ht="20.100000000000001" customHeight="1" x14ac:dyDescent="0.2">
      <c r="B100" s="273" t="str">
        <f>IF('Sub Cases Monthly'!B100="","",'Sub Cases Monthly'!B100)</f>
        <v/>
      </c>
      <c r="C100" s="377" t="str">
        <f>'Sub Cases Monthly'!C100:D100</f>
        <v>Vulnerable Adults (SRS)</v>
      </c>
      <c r="D100" s="378"/>
      <c r="E100" s="112">
        <f>$R100*'Sub Cases Monthly'!E100</f>
        <v>6</v>
      </c>
      <c r="F100" s="113">
        <f>$R100*'Sub Cases Monthly'!F100</f>
        <v>6</v>
      </c>
      <c r="G100" s="113">
        <f>$R100*'Sub Cases Monthly'!G100</f>
        <v>18</v>
      </c>
      <c r="H100" s="113">
        <f>$R100*'Sub Cases Monthly'!H100</f>
        <v>0</v>
      </c>
      <c r="I100" s="113">
        <f>$R100*'Sub Cases Monthly'!I100</f>
        <v>0</v>
      </c>
      <c r="J100" s="113">
        <f>$R100*'Sub Cases Monthly'!J100</f>
        <v>6</v>
      </c>
      <c r="K100" s="113">
        <f>$R100*'Sub Cases Monthly'!K100</f>
        <v>0</v>
      </c>
      <c r="L100" s="113">
        <f>$R100*'Sub Cases Monthly'!L100</f>
        <v>0</v>
      </c>
      <c r="M100" s="113">
        <f>$R100*'Sub Cases Monthly'!M100</f>
        <v>0</v>
      </c>
      <c r="N100" s="113">
        <f>$R100*'Sub Cases Monthly'!N100</f>
        <v>6</v>
      </c>
      <c r="O100" s="113">
        <f>$R100*'Sub Cases Monthly'!O100</f>
        <v>0</v>
      </c>
      <c r="P100" s="114">
        <f>$R100*'Sub Cases Monthly'!P100</f>
        <v>0</v>
      </c>
      <c r="Q100" s="82">
        <f t="shared" si="19"/>
        <v>42</v>
      </c>
      <c r="R100" s="365">
        <v>6</v>
      </c>
      <c r="S100" s="5"/>
    </row>
    <row r="101" spans="1:19" ht="20.100000000000001" customHeight="1" thickBot="1" x14ac:dyDescent="0.25">
      <c r="B101" s="274"/>
      <c r="C101" s="384" t="str">
        <f>'Sub Cases Monthly'!C101:D101</f>
        <v>Cases unable to be categorized</v>
      </c>
      <c r="D101" s="385"/>
      <c r="E101" s="115">
        <f>$R101*'Sub Cases Monthly'!E101</f>
        <v>0</v>
      </c>
      <c r="F101" s="116">
        <f>$R101*'Sub Cases Monthly'!F101</f>
        <v>0</v>
      </c>
      <c r="G101" s="116">
        <f>$R101*'Sub Cases Monthly'!G101</f>
        <v>0</v>
      </c>
      <c r="H101" s="116">
        <f>$R101*'Sub Cases Monthly'!H101</f>
        <v>0</v>
      </c>
      <c r="I101" s="116">
        <f>$R101*'Sub Cases Monthly'!I101</f>
        <v>0</v>
      </c>
      <c r="J101" s="116">
        <f>$R101*'Sub Cases Monthly'!J101</f>
        <v>0</v>
      </c>
      <c r="K101" s="116">
        <f>$R101*'Sub Cases Monthly'!K101</f>
        <v>0</v>
      </c>
      <c r="L101" s="116">
        <f>$R101*'Sub Cases Monthly'!L101</f>
        <v>0</v>
      </c>
      <c r="M101" s="116">
        <f>$R101*'Sub Cases Monthly'!M101</f>
        <v>0</v>
      </c>
      <c r="N101" s="116">
        <f>$R101*'Sub Cases Monthly'!N101</f>
        <v>0</v>
      </c>
      <c r="O101" s="116">
        <f>$R101*'Sub Cases Monthly'!O101</f>
        <v>0</v>
      </c>
      <c r="P101" s="117">
        <f>$R101*'Sub Cases Monthly'!P101</f>
        <v>0</v>
      </c>
      <c r="Q101" s="82">
        <f t="shared" si="19"/>
        <v>0</v>
      </c>
      <c r="R101" s="298">
        <v>0</v>
      </c>
      <c r="S101" s="5"/>
    </row>
    <row r="102" spans="1:19" s="17" customFormat="1" ht="20.100000000000001" customHeight="1" thickTop="1" thickBot="1" x14ac:dyDescent="0.25">
      <c r="B102" s="275" t="str">
        <f>IF('Sub Cases Monthly'!B102="","",'Sub Cases Monthly'!B102)</f>
        <v/>
      </c>
      <c r="C102" s="386" t="str">
        <f>'Sub Cases Monthly'!C102:D102</f>
        <v>Total Probate =</v>
      </c>
      <c r="D102" s="387"/>
      <c r="E102" s="292">
        <f t="shared" ref="E102:P102" si="20">SUM(E84:E101)</f>
        <v>2721</v>
      </c>
      <c r="F102" s="293">
        <f t="shared" si="20"/>
        <v>2466</v>
      </c>
      <c r="G102" s="293">
        <f t="shared" si="20"/>
        <v>2290</v>
      </c>
      <c r="H102" s="293">
        <f t="shared" si="20"/>
        <v>2718</v>
      </c>
      <c r="I102" s="293">
        <f t="shared" si="20"/>
        <v>2791</v>
      </c>
      <c r="J102" s="293">
        <f t="shared" si="20"/>
        <v>3207</v>
      </c>
      <c r="K102" s="293">
        <f t="shared" si="20"/>
        <v>2849</v>
      </c>
      <c r="L102" s="293">
        <f t="shared" si="20"/>
        <v>2760</v>
      </c>
      <c r="M102" s="293">
        <f t="shared" si="20"/>
        <v>2659</v>
      </c>
      <c r="N102" s="293">
        <f t="shared" si="20"/>
        <v>2922</v>
      </c>
      <c r="O102" s="293">
        <f t="shared" si="20"/>
        <v>2957</v>
      </c>
      <c r="P102" s="294">
        <f t="shared" si="20"/>
        <v>0</v>
      </c>
      <c r="Q102" s="83">
        <f t="shared" si="19"/>
        <v>30340</v>
      </c>
      <c r="R102" s="1"/>
    </row>
    <row r="103" spans="1:19" s="11" customFormat="1" ht="20.100000000000001" customHeight="1" thickBot="1" x14ac:dyDescent="0.25">
      <c r="A103" s="10"/>
      <c r="C103" s="12"/>
      <c r="D103" s="13"/>
      <c r="E103" s="14"/>
      <c r="F103" s="14"/>
      <c r="G103" s="14"/>
      <c r="H103" s="14"/>
      <c r="I103" s="14"/>
      <c r="J103" s="14"/>
      <c r="K103" s="14"/>
      <c r="L103" s="14"/>
      <c r="M103" s="14"/>
      <c r="N103" s="14"/>
      <c r="O103" s="14"/>
      <c r="P103" s="14"/>
      <c r="Q103" s="24"/>
      <c r="R103" s="139"/>
    </row>
    <row r="104" spans="1:19" s="11" customFormat="1" ht="20.100000000000001" customHeight="1" thickBot="1" x14ac:dyDescent="0.25">
      <c r="A104" s="10"/>
      <c r="B104" s="22" t="s">
        <v>92</v>
      </c>
      <c r="C104" s="22" t="s">
        <v>93</v>
      </c>
      <c r="D104" s="13"/>
      <c r="E104" s="29">
        <f>E$10</f>
        <v>44470</v>
      </c>
      <c r="F104" s="30">
        <f t="shared" ref="F104:P104" si="21">EDATE(E104,1)</f>
        <v>44501</v>
      </c>
      <c r="G104" s="30">
        <f t="shared" si="21"/>
        <v>44531</v>
      </c>
      <c r="H104" s="30">
        <f t="shared" si="21"/>
        <v>44562</v>
      </c>
      <c r="I104" s="30">
        <f t="shared" si="21"/>
        <v>44593</v>
      </c>
      <c r="J104" s="30">
        <f t="shared" si="21"/>
        <v>44621</v>
      </c>
      <c r="K104" s="30">
        <f t="shared" si="21"/>
        <v>44652</v>
      </c>
      <c r="L104" s="30">
        <f t="shared" si="21"/>
        <v>44682</v>
      </c>
      <c r="M104" s="30">
        <f t="shared" si="21"/>
        <v>44713</v>
      </c>
      <c r="N104" s="30">
        <f t="shared" si="21"/>
        <v>44743</v>
      </c>
      <c r="O104" s="30">
        <f t="shared" si="21"/>
        <v>44774</v>
      </c>
      <c r="P104" s="31">
        <f t="shared" si="21"/>
        <v>44805</v>
      </c>
      <c r="Q104" s="66" t="s">
        <v>228</v>
      </c>
      <c r="R104" s="138" t="s">
        <v>397</v>
      </c>
    </row>
    <row r="105" spans="1:19" s="11" customFormat="1" ht="20.100000000000001" customHeight="1" x14ac:dyDescent="0.2">
      <c r="A105" s="10"/>
      <c r="B105" s="276" t="str">
        <f>IF('Sub Cases Monthly'!B105="","",'Sub Cases Monthly'!B105)</f>
        <v/>
      </c>
      <c r="C105" s="382" t="str">
        <f>'Sub Cases Monthly'!C105:D105</f>
        <v>Simplified Dissolution (SRS)</v>
      </c>
      <c r="D105" s="383"/>
      <c r="E105" s="106">
        <f>$R105*'Sub Cases Monthly'!E105</f>
        <v>80</v>
      </c>
      <c r="F105" s="107">
        <f>$R105*'Sub Cases Monthly'!F105</f>
        <v>56</v>
      </c>
      <c r="G105" s="107">
        <f>$R105*'Sub Cases Monthly'!G105</f>
        <v>64</v>
      </c>
      <c r="H105" s="107">
        <f>$R105*'Sub Cases Monthly'!H105</f>
        <v>80</v>
      </c>
      <c r="I105" s="107">
        <f>$R105*'Sub Cases Monthly'!I105</f>
        <v>56</v>
      </c>
      <c r="J105" s="107">
        <f>$R105*'Sub Cases Monthly'!J105</f>
        <v>64</v>
      </c>
      <c r="K105" s="107">
        <f>$R105*'Sub Cases Monthly'!K105</f>
        <v>104</v>
      </c>
      <c r="L105" s="107">
        <f>$R105*'Sub Cases Monthly'!L105</f>
        <v>108</v>
      </c>
      <c r="M105" s="107">
        <f>$R105*'Sub Cases Monthly'!M105</f>
        <v>72</v>
      </c>
      <c r="N105" s="107">
        <f>$R105*'Sub Cases Monthly'!N105</f>
        <v>76</v>
      </c>
      <c r="O105" s="107">
        <f>$R105*'Sub Cases Monthly'!O105</f>
        <v>40</v>
      </c>
      <c r="P105" s="108">
        <f>$R105*'Sub Cases Monthly'!P105</f>
        <v>0</v>
      </c>
      <c r="Q105" s="71">
        <f t="shared" ref="Q105:Q116" si="22">SUM(E105:P105)</f>
        <v>800</v>
      </c>
      <c r="R105" s="295">
        <v>4</v>
      </c>
    </row>
    <row r="106" spans="1:19" s="11" customFormat="1" ht="20.100000000000001" customHeight="1" x14ac:dyDescent="0.2">
      <c r="A106" s="10"/>
      <c r="B106" s="273" t="str">
        <f>IF('Sub Cases Monthly'!B106="","",'Sub Cases Monthly'!B106)</f>
        <v/>
      </c>
      <c r="C106" s="377" t="str">
        <f>'Sub Cases Monthly'!C106:D106</f>
        <v>Dissolution (SRS)</v>
      </c>
      <c r="D106" s="378"/>
      <c r="E106" s="109">
        <f>$R106*'Sub Cases Monthly'!E106</f>
        <v>1278</v>
      </c>
      <c r="F106" s="110">
        <f>$R106*'Sub Cases Monthly'!F106</f>
        <v>1188</v>
      </c>
      <c r="G106" s="110">
        <f>$R106*'Sub Cases Monthly'!G106</f>
        <v>1089</v>
      </c>
      <c r="H106" s="110">
        <f>$R106*'Sub Cases Monthly'!H106</f>
        <v>1116</v>
      </c>
      <c r="I106" s="110">
        <f>$R106*'Sub Cases Monthly'!I106</f>
        <v>1152</v>
      </c>
      <c r="J106" s="110">
        <f>$R106*'Sub Cases Monthly'!J106</f>
        <v>1746</v>
      </c>
      <c r="K106" s="110">
        <f>$R106*'Sub Cases Monthly'!K106</f>
        <v>1404</v>
      </c>
      <c r="L106" s="110">
        <f>$R106*'Sub Cases Monthly'!L106</f>
        <v>1296</v>
      </c>
      <c r="M106" s="110">
        <f>$R106*'Sub Cases Monthly'!M106</f>
        <v>1467</v>
      </c>
      <c r="N106" s="110">
        <f>$R106*'Sub Cases Monthly'!N106</f>
        <v>1377</v>
      </c>
      <c r="O106" s="110">
        <f>$R106*'Sub Cases Monthly'!O106</f>
        <v>1422</v>
      </c>
      <c r="P106" s="111">
        <f>$R106*'Sub Cases Monthly'!P106</f>
        <v>0</v>
      </c>
      <c r="Q106" s="73">
        <f t="shared" si="22"/>
        <v>14535</v>
      </c>
      <c r="R106" s="296">
        <v>9</v>
      </c>
    </row>
    <row r="107" spans="1:19" s="11" customFormat="1" ht="20.100000000000001" customHeight="1" x14ac:dyDescent="0.2">
      <c r="A107" s="10"/>
      <c r="B107" s="273" t="str">
        <f>IF('Sub Cases Monthly'!B107="","",'Sub Cases Monthly'!B107)</f>
        <v/>
      </c>
      <c r="C107" s="377" t="str">
        <f>'Sub Cases Monthly'!C107:D107</f>
        <v>Injunctions for Protection (SRS)</v>
      </c>
      <c r="D107" s="378"/>
      <c r="E107" s="112">
        <f>$R107*'Sub Cases Monthly'!E107</f>
        <v>1176</v>
      </c>
      <c r="F107" s="113">
        <f>$R107*'Sub Cases Monthly'!F107</f>
        <v>1188</v>
      </c>
      <c r="G107" s="113">
        <f>$R107*'Sub Cases Monthly'!G107</f>
        <v>1062</v>
      </c>
      <c r="H107" s="113">
        <f>$R107*'Sub Cases Monthly'!H107</f>
        <v>1458</v>
      </c>
      <c r="I107" s="113">
        <f>$R107*'Sub Cases Monthly'!I107</f>
        <v>1242</v>
      </c>
      <c r="J107" s="113">
        <f>$R107*'Sub Cases Monthly'!J107</f>
        <v>1776</v>
      </c>
      <c r="K107" s="113">
        <f>$R107*'Sub Cases Monthly'!K107</f>
        <v>1302</v>
      </c>
      <c r="L107" s="113">
        <f>$R107*'Sub Cases Monthly'!L107</f>
        <v>1410</v>
      </c>
      <c r="M107" s="113">
        <f>$R107*'Sub Cases Monthly'!M107</f>
        <v>1686</v>
      </c>
      <c r="N107" s="113">
        <f>$R107*'Sub Cases Monthly'!N107</f>
        <v>1302</v>
      </c>
      <c r="O107" s="113">
        <f>$R107*'Sub Cases Monthly'!O107</f>
        <v>1332</v>
      </c>
      <c r="P107" s="114">
        <f>$R107*'Sub Cases Monthly'!P107</f>
        <v>0</v>
      </c>
      <c r="Q107" s="73">
        <f t="shared" si="22"/>
        <v>14934</v>
      </c>
      <c r="R107" s="296">
        <v>6</v>
      </c>
    </row>
    <row r="108" spans="1:19" s="11" customFormat="1" ht="20.100000000000001" customHeight="1" x14ac:dyDescent="0.2">
      <c r="A108" s="10"/>
      <c r="B108" s="273" t="str">
        <f>IF('Sub Cases Monthly'!B108="","",'Sub Cases Monthly'!B108)</f>
        <v/>
      </c>
      <c r="C108" s="377" t="str">
        <f>'Sub Cases Monthly'!C108:D108</f>
        <v>Support (IV-D and Non IV-D) (SRS)</v>
      </c>
      <c r="D108" s="378"/>
      <c r="E108" s="109">
        <f>$R108*'Sub Cases Monthly'!E108</f>
        <v>152</v>
      </c>
      <c r="F108" s="110">
        <f>$R108*'Sub Cases Monthly'!F108</f>
        <v>104</v>
      </c>
      <c r="G108" s="110">
        <f>$R108*'Sub Cases Monthly'!G108</f>
        <v>96</v>
      </c>
      <c r="H108" s="110">
        <f>$R108*'Sub Cases Monthly'!H108</f>
        <v>96</v>
      </c>
      <c r="I108" s="110">
        <f>$R108*'Sub Cases Monthly'!I108</f>
        <v>48</v>
      </c>
      <c r="J108" s="110">
        <f>$R108*'Sub Cases Monthly'!J108</f>
        <v>80</v>
      </c>
      <c r="K108" s="110">
        <f>$R108*'Sub Cases Monthly'!K108</f>
        <v>80</v>
      </c>
      <c r="L108" s="110">
        <f>$R108*'Sub Cases Monthly'!L108</f>
        <v>104</v>
      </c>
      <c r="M108" s="110">
        <f>$R108*'Sub Cases Monthly'!M108</f>
        <v>144</v>
      </c>
      <c r="N108" s="110">
        <f>$R108*'Sub Cases Monthly'!N108</f>
        <v>48</v>
      </c>
      <c r="O108" s="110">
        <f>$R108*'Sub Cases Monthly'!O108</f>
        <v>96</v>
      </c>
      <c r="P108" s="111">
        <f>$R108*'Sub Cases Monthly'!P108</f>
        <v>0</v>
      </c>
      <c r="Q108" s="73">
        <f t="shared" si="22"/>
        <v>1048</v>
      </c>
      <c r="R108" s="296">
        <v>8</v>
      </c>
    </row>
    <row r="109" spans="1:19" s="11" customFormat="1" ht="20.100000000000001" customHeight="1" x14ac:dyDescent="0.2">
      <c r="A109" s="10"/>
      <c r="B109" s="273" t="str">
        <f>IF('Sub Cases Monthly'!B109="","",'Sub Cases Monthly'!B109)</f>
        <v/>
      </c>
      <c r="C109" s="377" t="str">
        <f>'Sub Cases Monthly'!C109:D109</f>
        <v>UIFSA (IV-D and Non IV-D) (SRS)</v>
      </c>
      <c r="D109" s="378"/>
      <c r="E109" s="112">
        <f>$R109*'Sub Cases Monthly'!E109</f>
        <v>0</v>
      </c>
      <c r="F109" s="113">
        <f>$R109*'Sub Cases Monthly'!F109</f>
        <v>12</v>
      </c>
      <c r="G109" s="113">
        <f>$R109*'Sub Cases Monthly'!G109</f>
        <v>6</v>
      </c>
      <c r="H109" s="113">
        <f>$R109*'Sub Cases Monthly'!H109</f>
        <v>0</v>
      </c>
      <c r="I109" s="113">
        <f>$R109*'Sub Cases Monthly'!I109</f>
        <v>6</v>
      </c>
      <c r="J109" s="113">
        <f>$R109*'Sub Cases Monthly'!J109</f>
        <v>6</v>
      </c>
      <c r="K109" s="113">
        <f>$R109*'Sub Cases Monthly'!K109</f>
        <v>0</v>
      </c>
      <c r="L109" s="113">
        <f>$R109*'Sub Cases Monthly'!L109</f>
        <v>6</v>
      </c>
      <c r="M109" s="113">
        <f>$R109*'Sub Cases Monthly'!M109</f>
        <v>12</v>
      </c>
      <c r="N109" s="113">
        <f>$R109*'Sub Cases Monthly'!N109</f>
        <v>6</v>
      </c>
      <c r="O109" s="113">
        <f>$R109*'Sub Cases Monthly'!O109</f>
        <v>6</v>
      </c>
      <c r="P109" s="114">
        <f>$R109*'Sub Cases Monthly'!P109</f>
        <v>0</v>
      </c>
      <c r="Q109" s="73">
        <f t="shared" si="22"/>
        <v>60</v>
      </c>
      <c r="R109" s="296">
        <v>6</v>
      </c>
    </row>
    <row r="110" spans="1:19" s="11" customFormat="1" ht="20.100000000000001" customHeight="1" x14ac:dyDescent="0.2">
      <c r="A110" s="10"/>
      <c r="B110" s="273" t="str">
        <f>IF('Sub Cases Monthly'!B110="","",'Sub Cases Monthly'!B110)</f>
        <v/>
      </c>
      <c r="C110" s="377" t="str">
        <f>'Sub Cases Monthly'!C110:D110</f>
        <v>Other Family Court (SRS)</v>
      </c>
      <c r="D110" s="378"/>
      <c r="E110" s="109">
        <f>$R110*'Sub Cases Monthly'!E110</f>
        <v>70</v>
      </c>
      <c r="F110" s="110">
        <f>$R110*'Sub Cases Monthly'!F110</f>
        <v>65</v>
      </c>
      <c r="G110" s="110">
        <f>$R110*'Sub Cases Monthly'!G110</f>
        <v>50</v>
      </c>
      <c r="H110" s="110">
        <f>$R110*'Sub Cases Monthly'!H110</f>
        <v>50</v>
      </c>
      <c r="I110" s="110">
        <f>$R110*'Sub Cases Monthly'!I110</f>
        <v>50</v>
      </c>
      <c r="J110" s="110">
        <f>$R110*'Sub Cases Monthly'!J110</f>
        <v>85</v>
      </c>
      <c r="K110" s="110">
        <f>$R110*'Sub Cases Monthly'!K110</f>
        <v>30</v>
      </c>
      <c r="L110" s="110">
        <f>$R110*'Sub Cases Monthly'!L110</f>
        <v>95</v>
      </c>
      <c r="M110" s="110">
        <f>$R110*'Sub Cases Monthly'!M110</f>
        <v>55</v>
      </c>
      <c r="N110" s="110">
        <f>$R110*'Sub Cases Monthly'!N110</f>
        <v>55</v>
      </c>
      <c r="O110" s="110">
        <f>$R110*'Sub Cases Monthly'!O110</f>
        <v>120</v>
      </c>
      <c r="P110" s="111">
        <f>$R110*'Sub Cases Monthly'!P110</f>
        <v>0</v>
      </c>
      <c r="Q110" s="73">
        <f t="shared" si="22"/>
        <v>725</v>
      </c>
      <c r="R110" s="296">
        <v>5</v>
      </c>
    </row>
    <row r="111" spans="1:19" s="11" customFormat="1" ht="20.100000000000001" customHeight="1" x14ac:dyDescent="0.2">
      <c r="A111" s="10"/>
      <c r="B111" s="273" t="str">
        <f>IF('Sub Cases Monthly'!B111="","",'Sub Cases Monthly'!B111)</f>
        <v/>
      </c>
      <c r="C111" s="377" t="str">
        <f>'Sub Cases Monthly'!C111:D111</f>
        <v>Adoption Arising out of Chapter 63 (SRS)</v>
      </c>
      <c r="D111" s="378"/>
      <c r="E111" s="112">
        <f>$R111*'Sub Cases Monthly'!E111</f>
        <v>100</v>
      </c>
      <c r="F111" s="113">
        <f>$R111*'Sub Cases Monthly'!F111</f>
        <v>64</v>
      </c>
      <c r="G111" s="113">
        <f>$R111*'Sub Cases Monthly'!G111</f>
        <v>44</v>
      </c>
      <c r="H111" s="113">
        <f>$R111*'Sub Cases Monthly'!H111</f>
        <v>64</v>
      </c>
      <c r="I111" s="113">
        <f>$R111*'Sub Cases Monthly'!I111</f>
        <v>68</v>
      </c>
      <c r="J111" s="113">
        <f>$R111*'Sub Cases Monthly'!J111</f>
        <v>108</v>
      </c>
      <c r="K111" s="113">
        <f>$R111*'Sub Cases Monthly'!K111</f>
        <v>60</v>
      </c>
      <c r="L111" s="113">
        <f>$R111*'Sub Cases Monthly'!L111</f>
        <v>64</v>
      </c>
      <c r="M111" s="113">
        <f>$R111*'Sub Cases Monthly'!M111</f>
        <v>88</v>
      </c>
      <c r="N111" s="113">
        <f>$R111*'Sub Cases Monthly'!N111</f>
        <v>68</v>
      </c>
      <c r="O111" s="113">
        <f>$R111*'Sub Cases Monthly'!O111</f>
        <v>120</v>
      </c>
      <c r="P111" s="114">
        <f>$R111*'Sub Cases Monthly'!P111</f>
        <v>0</v>
      </c>
      <c r="Q111" s="73">
        <f t="shared" si="22"/>
        <v>848</v>
      </c>
      <c r="R111" s="296">
        <v>4</v>
      </c>
    </row>
    <row r="112" spans="1:19" s="11" customFormat="1" ht="20.100000000000001" customHeight="1" x14ac:dyDescent="0.2">
      <c r="A112" s="10"/>
      <c r="B112" s="273" t="str">
        <f>IF('Sub Cases Monthly'!B112="","",'Sub Cases Monthly'!B112)</f>
        <v/>
      </c>
      <c r="C112" s="377" t="str">
        <f>'Sub Cases Monthly'!C112:D112</f>
        <v>Name Change (SRS)</v>
      </c>
      <c r="D112" s="378"/>
      <c r="E112" s="109">
        <f>$R112*'Sub Cases Monthly'!E112</f>
        <v>90</v>
      </c>
      <c r="F112" s="110">
        <f>$R112*'Sub Cases Monthly'!F112</f>
        <v>100</v>
      </c>
      <c r="G112" s="110">
        <f>$R112*'Sub Cases Monthly'!G112</f>
        <v>105</v>
      </c>
      <c r="H112" s="110">
        <f>$R112*'Sub Cases Monthly'!H112</f>
        <v>85</v>
      </c>
      <c r="I112" s="110">
        <f>$R112*'Sub Cases Monthly'!I112</f>
        <v>135</v>
      </c>
      <c r="J112" s="110">
        <f>$R112*'Sub Cases Monthly'!J112</f>
        <v>120</v>
      </c>
      <c r="K112" s="110">
        <f>$R112*'Sub Cases Monthly'!K112</f>
        <v>150</v>
      </c>
      <c r="L112" s="110">
        <f>$R112*'Sub Cases Monthly'!L112</f>
        <v>120</v>
      </c>
      <c r="M112" s="110">
        <f>$R112*'Sub Cases Monthly'!M112</f>
        <v>105</v>
      </c>
      <c r="N112" s="110">
        <f>$R112*'Sub Cases Monthly'!N112</f>
        <v>110</v>
      </c>
      <c r="O112" s="110">
        <f>$R112*'Sub Cases Monthly'!O112</f>
        <v>175</v>
      </c>
      <c r="P112" s="111">
        <f>$R112*'Sub Cases Monthly'!P112</f>
        <v>0</v>
      </c>
      <c r="Q112" s="73">
        <f t="shared" si="22"/>
        <v>1295</v>
      </c>
      <c r="R112" s="296">
        <v>5</v>
      </c>
    </row>
    <row r="113" spans="1:19" s="11" customFormat="1" ht="20.100000000000001" customHeight="1" x14ac:dyDescent="0.2">
      <c r="A113" s="10"/>
      <c r="B113" s="273" t="str">
        <f>IF('Sub Cases Monthly'!B113="","",'Sub Cases Monthly'!B113)</f>
        <v/>
      </c>
      <c r="C113" s="377" t="str">
        <f>'Sub Cases Monthly'!C113:D113</f>
        <v>Paternity/Disestablishment of Paternity (SRS)</v>
      </c>
      <c r="D113" s="378"/>
      <c r="E113" s="112">
        <f>$R113*'Sub Cases Monthly'!E113</f>
        <v>252</v>
      </c>
      <c r="F113" s="113">
        <f>$R113*'Sub Cases Monthly'!F113</f>
        <v>217</v>
      </c>
      <c r="G113" s="113">
        <f>$R113*'Sub Cases Monthly'!G113</f>
        <v>308</v>
      </c>
      <c r="H113" s="113">
        <f>$R113*'Sub Cases Monthly'!H113</f>
        <v>217</v>
      </c>
      <c r="I113" s="113">
        <f>$R113*'Sub Cases Monthly'!I113</f>
        <v>245</v>
      </c>
      <c r="J113" s="113">
        <f>$R113*'Sub Cases Monthly'!J113</f>
        <v>196</v>
      </c>
      <c r="K113" s="113">
        <f>$R113*'Sub Cases Monthly'!K113</f>
        <v>252</v>
      </c>
      <c r="L113" s="113">
        <f>$R113*'Sub Cases Monthly'!L113</f>
        <v>224</v>
      </c>
      <c r="M113" s="113">
        <f>$R113*'Sub Cases Monthly'!M113</f>
        <v>238</v>
      </c>
      <c r="N113" s="113">
        <f>$R113*'Sub Cases Monthly'!N113</f>
        <v>315</v>
      </c>
      <c r="O113" s="113">
        <f>$R113*'Sub Cases Monthly'!O113</f>
        <v>336</v>
      </c>
      <c r="P113" s="114">
        <f>$R113*'Sub Cases Monthly'!P113</f>
        <v>0</v>
      </c>
      <c r="Q113" s="73">
        <f t="shared" si="22"/>
        <v>2800</v>
      </c>
      <c r="R113" s="296">
        <v>7</v>
      </c>
    </row>
    <row r="114" spans="1:19" s="11" customFormat="1" ht="20.100000000000001" customHeight="1" thickBot="1" x14ac:dyDescent="0.25">
      <c r="A114" s="10"/>
      <c r="B114" s="273" t="str">
        <f>IF('Sub Cases Monthly'!B114="","",'Sub Cases Monthly'!B114)</f>
        <v/>
      </c>
      <c r="C114" s="377" t="str">
        <f>'Sub Cases Monthly'!C114:D114</f>
        <v>New Cases (Non-SRS)</v>
      </c>
      <c r="D114" s="378"/>
      <c r="E114" s="109">
        <f>$R114*'Sub Cases Monthly'!E114</f>
        <v>104</v>
      </c>
      <c r="F114" s="110">
        <f>$R114*'Sub Cases Monthly'!F114</f>
        <v>88</v>
      </c>
      <c r="G114" s="110">
        <f>$R114*'Sub Cases Monthly'!G114</f>
        <v>78</v>
      </c>
      <c r="H114" s="110">
        <f>$R114*'Sub Cases Monthly'!H114</f>
        <v>64</v>
      </c>
      <c r="I114" s="110">
        <f>$R114*'Sub Cases Monthly'!I114</f>
        <v>86</v>
      </c>
      <c r="J114" s="110">
        <f>$R114*'Sub Cases Monthly'!J114</f>
        <v>98</v>
      </c>
      <c r="K114" s="110">
        <f>$R114*'Sub Cases Monthly'!K114</f>
        <v>90</v>
      </c>
      <c r="L114" s="110">
        <f>$R114*'Sub Cases Monthly'!L114</f>
        <v>74</v>
      </c>
      <c r="M114" s="110">
        <f>$R114*'Sub Cases Monthly'!M114</f>
        <v>86</v>
      </c>
      <c r="N114" s="110">
        <f>$R114*'Sub Cases Monthly'!N114</f>
        <v>80</v>
      </c>
      <c r="O114" s="110">
        <f>$R114*'Sub Cases Monthly'!O114</f>
        <v>96</v>
      </c>
      <c r="P114" s="111">
        <f>$R114*'Sub Cases Monthly'!P114</f>
        <v>0</v>
      </c>
      <c r="Q114" s="76">
        <f t="shared" si="22"/>
        <v>944</v>
      </c>
      <c r="R114" s="299">
        <v>2</v>
      </c>
    </row>
    <row r="115" spans="1:19" s="11" customFormat="1" ht="20.100000000000001" customHeight="1" thickBot="1" x14ac:dyDescent="0.25">
      <c r="A115" s="10"/>
      <c r="B115" s="274"/>
      <c r="C115" s="384" t="str">
        <f>'Sub Cases Monthly'!C115:D115</f>
        <v>Cases unable to be categorized</v>
      </c>
      <c r="D115" s="385"/>
      <c r="E115" s="118">
        <f>$R115*'Sub Cases Monthly'!E115</f>
        <v>0</v>
      </c>
      <c r="F115" s="119">
        <f>$R115*'Sub Cases Monthly'!F115</f>
        <v>0</v>
      </c>
      <c r="G115" s="119">
        <f>$R115*'Sub Cases Monthly'!G115</f>
        <v>0</v>
      </c>
      <c r="H115" s="119">
        <f>$R115*'Sub Cases Monthly'!H115</f>
        <v>0</v>
      </c>
      <c r="I115" s="119">
        <f>$R115*'Sub Cases Monthly'!I115</f>
        <v>0</v>
      </c>
      <c r="J115" s="119">
        <f>$R115*'Sub Cases Monthly'!J115</f>
        <v>0</v>
      </c>
      <c r="K115" s="119">
        <f>$R115*'Sub Cases Monthly'!K115</f>
        <v>0</v>
      </c>
      <c r="L115" s="119">
        <f>$R115*'Sub Cases Monthly'!L115</f>
        <v>0</v>
      </c>
      <c r="M115" s="119">
        <f>$R115*'Sub Cases Monthly'!M115</f>
        <v>0</v>
      </c>
      <c r="N115" s="119">
        <f>$R115*'Sub Cases Monthly'!N115</f>
        <v>0</v>
      </c>
      <c r="O115" s="119">
        <f>$R115*'Sub Cases Monthly'!O115</f>
        <v>0</v>
      </c>
      <c r="P115" s="120">
        <f>$R115*'Sub Cases Monthly'!P115</f>
        <v>0</v>
      </c>
      <c r="Q115" s="77">
        <f t="shared" si="22"/>
        <v>0</v>
      </c>
      <c r="R115" s="298">
        <v>0</v>
      </c>
    </row>
    <row r="116" spans="1:19" s="11" customFormat="1" ht="20.100000000000001" customHeight="1" thickTop="1" thickBot="1" x14ac:dyDescent="0.25">
      <c r="A116" s="10"/>
      <c r="B116" s="275" t="str">
        <f>IF('Sub Cases Monthly'!B116="","",'Sub Cases Monthly'!B116)</f>
        <v/>
      </c>
      <c r="C116" s="386" t="str">
        <f>'Sub Cases Monthly'!C116:D116</f>
        <v>Total Family =</v>
      </c>
      <c r="D116" s="387"/>
      <c r="E116" s="292">
        <f>SUM(E105:E115)</f>
        <v>3302</v>
      </c>
      <c r="F116" s="293">
        <f t="shared" ref="F116:P116" si="23">SUM(F105:F115)</f>
        <v>3082</v>
      </c>
      <c r="G116" s="293">
        <f t="shared" si="23"/>
        <v>2902</v>
      </c>
      <c r="H116" s="293">
        <f t="shared" si="23"/>
        <v>3230</v>
      </c>
      <c r="I116" s="293">
        <f t="shared" si="23"/>
        <v>3088</v>
      </c>
      <c r="J116" s="293">
        <f t="shared" si="23"/>
        <v>4279</v>
      </c>
      <c r="K116" s="293">
        <f t="shared" si="23"/>
        <v>3472</v>
      </c>
      <c r="L116" s="293">
        <f t="shared" si="23"/>
        <v>3501</v>
      </c>
      <c r="M116" s="293">
        <f t="shared" si="23"/>
        <v>3953</v>
      </c>
      <c r="N116" s="293">
        <f t="shared" si="23"/>
        <v>3437</v>
      </c>
      <c r="O116" s="293">
        <f t="shared" si="23"/>
        <v>3743</v>
      </c>
      <c r="P116" s="294">
        <f t="shared" si="23"/>
        <v>0</v>
      </c>
      <c r="Q116" s="78">
        <f t="shared" si="22"/>
        <v>37989</v>
      </c>
      <c r="R116" s="1"/>
    </row>
    <row r="117" spans="1:19" s="11" customFormat="1" ht="20.100000000000001" customHeight="1" thickBot="1" x14ac:dyDescent="0.25">
      <c r="A117" s="10"/>
      <c r="B117" s="27"/>
      <c r="C117" s="27"/>
      <c r="D117" s="27"/>
      <c r="E117" s="34"/>
      <c r="F117" s="34"/>
      <c r="G117" s="34"/>
      <c r="H117" s="34"/>
      <c r="I117" s="34"/>
      <c r="J117" s="34"/>
      <c r="K117" s="34"/>
      <c r="L117" s="34"/>
      <c r="M117" s="34"/>
      <c r="N117" s="34"/>
      <c r="O117" s="34"/>
      <c r="P117" s="34"/>
      <c r="Q117" s="135"/>
      <c r="R117" s="139"/>
    </row>
    <row r="118" spans="1:19" ht="20.100000000000001" customHeight="1" thickBot="1" x14ac:dyDescent="0.25">
      <c r="B118" s="22" t="s">
        <v>94</v>
      </c>
      <c r="C118" s="22" t="s">
        <v>139</v>
      </c>
      <c r="D118" s="11"/>
      <c r="E118" s="29">
        <f>E$10</f>
        <v>44470</v>
      </c>
      <c r="F118" s="30">
        <f t="shared" ref="F118:P118" si="24">EDATE(E118,1)</f>
        <v>44501</v>
      </c>
      <c r="G118" s="30">
        <f t="shared" si="24"/>
        <v>44531</v>
      </c>
      <c r="H118" s="30">
        <f t="shared" si="24"/>
        <v>44562</v>
      </c>
      <c r="I118" s="30">
        <f t="shared" si="24"/>
        <v>44593</v>
      </c>
      <c r="J118" s="30">
        <f t="shared" si="24"/>
        <v>44621</v>
      </c>
      <c r="K118" s="30">
        <f t="shared" si="24"/>
        <v>44652</v>
      </c>
      <c r="L118" s="30">
        <f t="shared" si="24"/>
        <v>44682</v>
      </c>
      <c r="M118" s="30">
        <f t="shared" si="24"/>
        <v>44713</v>
      </c>
      <c r="N118" s="30">
        <f t="shared" si="24"/>
        <v>44743</v>
      </c>
      <c r="O118" s="30">
        <f t="shared" si="24"/>
        <v>44774</v>
      </c>
      <c r="P118" s="31">
        <f t="shared" si="24"/>
        <v>44805</v>
      </c>
      <c r="Q118" s="66" t="s">
        <v>228</v>
      </c>
      <c r="R118" s="138" t="s">
        <v>397</v>
      </c>
      <c r="S118" s="5"/>
    </row>
    <row r="119" spans="1:19" ht="20.100000000000001" customHeight="1" x14ac:dyDescent="0.2">
      <c r="B119" s="276" t="str">
        <f>IF('Sub Cases Monthly'!B119="","",'Sub Cases Monthly'!B119)</f>
        <v/>
      </c>
      <c r="C119" s="382" t="str">
        <f>'Sub Cases Monthly'!C119:D119</f>
        <v>Dependency Initiating Petitions (SRS)</v>
      </c>
      <c r="D119" s="383"/>
      <c r="E119" s="106">
        <f>$R119*'Sub Cases Monthly'!E119</f>
        <v>189</v>
      </c>
      <c r="F119" s="107">
        <f>$R119*'Sub Cases Monthly'!F119</f>
        <v>225</v>
      </c>
      <c r="G119" s="107">
        <f>$R119*'Sub Cases Monthly'!G119</f>
        <v>207</v>
      </c>
      <c r="H119" s="107">
        <f>$R119*'Sub Cases Monthly'!H119</f>
        <v>180</v>
      </c>
      <c r="I119" s="107">
        <f>$R119*'Sub Cases Monthly'!I119</f>
        <v>198</v>
      </c>
      <c r="J119" s="107">
        <f>$R119*'Sub Cases Monthly'!J119</f>
        <v>315</v>
      </c>
      <c r="K119" s="107">
        <f>$R119*'Sub Cases Monthly'!K119</f>
        <v>144</v>
      </c>
      <c r="L119" s="107">
        <f>$R119*'Sub Cases Monthly'!L119</f>
        <v>135</v>
      </c>
      <c r="M119" s="107">
        <f>$R119*'Sub Cases Monthly'!M119</f>
        <v>162</v>
      </c>
      <c r="N119" s="107">
        <f>$R119*'Sub Cases Monthly'!N119</f>
        <v>189</v>
      </c>
      <c r="O119" s="107">
        <f>$R119*'Sub Cases Monthly'!O119</f>
        <v>207</v>
      </c>
      <c r="P119" s="108">
        <f>$R119*'Sub Cases Monthly'!P119</f>
        <v>0</v>
      </c>
      <c r="Q119" s="71">
        <f t="shared" ref="Q119:Q128" si="25">SUM(E119:P119)</f>
        <v>2151</v>
      </c>
      <c r="R119" s="295">
        <v>9</v>
      </c>
      <c r="S119" s="5"/>
    </row>
    <row r="120" spans="1:19" ht="20.100000000000001" customHeight="1" x14ac:dyDescent="0.2">
      <c r="B120" s="273" t="str">
        <f>IF('Sub Cases Monthly'!B120="","",'Sub Cases Monthly'!B120)</f>
        <v/>
      </c>
      <c r="C120" s="377" t="str">
        <f>'Sub Cases Monthly'!C120:D120</f>
        <v>Petitions to Remove Disabilities of Non-Age Minors (743.015) (SRS)</v>
      </c>
      <c r="D120" s="378"/>
      <c r="E120" s="109">
        <f>$R120*'Sub Cases Monthly'!E120</f>
        <v>0</v>
      </c>
      <c r="F120" s="110">
        <f>$R120*'Sub Cases Monthly'!F120</f>
        <v>0</v>
      </c>
      <c r="G120" s="110">
        <f>$R120*'Sub Cases Monthly'!G120</f>
        <v>0</v>
      </c>
      <c r="H120" s="110">
        <f>$R120*'Sub Cases Monthly'!H120</f>
        <v>0</v>
      </c>
      <c r="I120" s="110">
        <f>$R120*'Sub Cases Monthly'!I120</f>
        <v>0</v>
      </c>
      <c r="J120" s="110">
        <f>$R120*'Sub Cases Monthly'!J120</f>
        <v>0</v>
      </c>
      <c r="K120" s="110">
        <f>$R120*'Sub Cases Monthly'!K120</f>
        <v>0</v>
      </c>
      <c r="L120" s="110">
        <f>$R120*'Sub Cases Monthly'!L120</f>
        <v>0</v>
      </c>
      <c r="M120" s="110">
        <f>$R120*'Sub Cases Monthly'!M120</f>
        <v>0</v>
      </c>
      <c r="N120" s="110">
        <f>$R120*'Sub Cases Monthly'!N120</f>
        <v>0</v>
      </c>
      <c r="O120" s="110">
        <f>$R120*'Sub Cases Monthly'!O120</f>
        <v>3</v>
      </c>
      <c r="P120" s="111">
        <f>$R120*'Sub Cases Monthly'!P120</f>
        <v>0</v>
      </c>
      <c r="Q120" s="73">
        <f t="shared" si="25"/>
        <v>3</v>
      </c>
      <c r="R120" s="296">
        <v>3</v>
      </c>
      <c r="S120" s="5"/>
    </row>
    <row r="121" spans="1:19" ht="20.100000000000001" customHeight="1" x14ac:dyDescent="0.2">
      <c r="B121" s="273" t="str">
        <f>IF('Sub Cases Monthly'!B121="","",'Sub Cases Monthly'!B121)</f>
        <v/>
      </c>
      <c r="C121" s="377" t="str">
        <f>'Sub Cases Monthly'!C121:D121</f>
        <v>CINS/FINS (SRS)</v>
      </c>
      <c r="D121" s="378"/>
      <c r="E121" s="112">
        <f>$R121*'Sub Cases Monthly'!E121</f>
        <v>0</v>
      </c>
      <c r="F121" s="113">
        <f>$R121*'Sub Cases Monthly'!F121</f>
        <v>0</v>
      </c>
      <c r="G121" s="113">
        <f>$R121*'Sub Cases Monthly'!G121</f>
        <v>0</v>
      </c>
      <c r="H121" s="113">
        <f>$R121*'Sub Cases Monthly'!H121</f>
        <v>0</v>
      </c>
      <c r="I121" s="113">
        <f>$R121*'Sub Cases Monthly'!I121</f>
        <v>4</v>
      </c>
      <c r="J121" s="113">
        <f>$R121*'Sub Cases Monthly'!J121</f>
        <v>0</v>
      </c>
      <c r="K121" s="113">
        <f>$R121*'Sub Cases Monthly'!K121</f>
        <v>0</v>
      </c>
      <c r="L121" s="113">
        <f>$R121*'Sub Cases Monthly'!L121</f>
        <v>0</v>
      </c>
      <c r="M121" s="113">
        <f>$R121*'Sub Cases Monthly'!M121</f>
        <v>8</v>
      </c>
      <c r="N121" s="113">
        <f>$R121*'Sub Cases Monthly'!N121</f>
        <v>0</v>
      </c>
      <c r="O121" s="113">
        <f>$R121*'Sub Cases Monthly'!O121</f>
        <v>0</v>
      </c>
      <c r="P121" s="114">
        <f>$R121*'Sub Cases Monthly'!P121</f>
        <v>0</v>
      </c>
      <c r="Q121" s="73">
        <f t="shared" si="25"/>
        <v>12</v>
      </c>
      <c r="R121" s="296">
        <v>4</v>
      </c>
      <c r="S121" s="5"/>
    </row>
    <row r="122" spans="1:19" ht="20.100000000000001" customHeight="1" x14ac:dyDescent="0.2">
      <c r="B122" s="273" t="str">
        <f>IF('Sub Cases Monthly'!B122="","",'Sub Cases Monthly'!B122)</f>
        <v/>
      </c>
      <c r="C122" s="377" t="str">
        <f>'Sub Cases Monthly'!C122:D122</f>
        <v>Parental Notice of Abortion Act (SRS)</v>
      </c>
      <c r="D122" s="378"/>
      <c r="E122" s="109">
        <f>$R122*'Sub Cases Monthly'!E122</f>
        <v>0</v>
      </c>
      <c r="F122" s="110">
        <f>$R122*'Sub Cases Monthly'!F122</f>
        <v>0</v>
      </c>
      <c r="G122" s="110">
        <f>$R122*'Sub Cases Monthly'!G122</f>
        <v>0</v>
      </c>
      <c r="H122" s="110">
        <f>$R122*'Sub Cases Monthly'!H122</f>
        <v>0</v>
      </c>
      <c r="I122" s="110">
        <f>$R122*'Sub Cases Monthly'!I122</f>
        <v>0</v>
      </c>
      <c r="J122" s="110">
        <f>$R122*'Sub Cases Monthly'!J122</f>
        <v>0</v>
      </c>
      <c r="K122" s="110">
        <f>$R122*'Sub Cases Monthly'!K122</f>
        <v>3</v>
      </c>
      <c r="L122" s="110">
        <f>$R122*'Sub Cases Monthly'!L122</f>
        <v>3</v>
      </c>
      <c r="M122" s="110">
        <f>$R122*'Sub Cases Monthly'!M122</f>
        <v>0</v>
      </c>
      <c r="N122" s="110">
        <f>$R122*'Sub Cases Monthly'!N122</f>
        <v>0</v>
      </c>
      <c r="O122" s="110">
        <f>$R122*'Sub Cases Monthly'!O122</f>
        <v>0</v>
      </c>
      <c r="P122" s="111">
        <f>$R122*'Sub Cases Monthly'!P122</f>
        <v>0</v>
      </c>
      <c r="Q122" s="73">
        <f t="shared" si="25"/>
        <v>6</v>
      </c>
      <c r="R122" s="296">
        <v>3</v>
      </c>
      <c r="S122" s="5"/>
    </row>
    <row r="123" spans="1:19" ht="20.100000000000001" customHeight="1" x14ac:dyDescent="0.2">
      <c r="B123" s="273" t="str">
        <f>IF('Sub Cases Monthly'!B123="","",'Sub Cases Monthly'!B123)</f>
        <v/>
      </c>
      <c r="C123" s="377" t="str">
        <f>'Sub Cases Monthly'!C123:D123</f>
        <v>Truancy (Non-SRS)</v>
      </c>
      <c r="D123" s="378"/>
      <c r="E123" s="112">
        <f>$R123*'Sub Cases Monthly'!E123</f>
        <v>0</v>
      </c>
      <c r="F123" s="113">
        <f>$R123*'Sub Cases Monthly'!F123</f>
        <v>0</v>
      </c>
      <c r="G123" s="113">
        <f>$R123*'Sub Cases Monthly'!G123</f>
        <v>20</v>
      </c>
      <c r="H123" s="113">
        <f>$R123*'Sub Cases Monthly'!H123</f>
        <v>24</v>
      </c>
      <c r="I123" s="113">
        <f>$R123*'Sub Cases Monthly'!I123</f>
        <v>12</v>
      </c>
      <c r="J123" s="113">
        <f>$R123*'Sub Cases Monthly'!J123</f>
        <v>36</v>
      </c>
      <c r="K123" s="113">
        <f>$R123*'Sub Cases Monthly'!K123</f>
        <v>56</v>
      </c>
      <c r="L123" s="113">
        <f>$R123*'Sub Cases Monthly'!L123</f>
        <v>0</v>
      </c>
      <c r="M123" s="113">
        <f>$R123*'Sub Cases Monthly'!M123</f>
        <v>0</v>
      </c>
      <c r="N123" s="113">
        <f>$R123*'Sub Cases Monthly'!N123</f>
        <v>0</v>
      </c>
      <c r="O123" s="113">
        <f>$R123*'Sub Cases Monthly'!O123</f>
        <v>0</v>
      </c>
      <c r="P123" s="114">
        <f>$R123*'Sub Cases Monthly'!P123</f>
        <v>0</v>
      </c>
      <c r="Q123" s="73">
        <f t="shared" si="25"/>
        <v>148</v>
      </c>
      <c r="R123" s="296">
        <v>4</v>
      </c>
      <c r="S123" s="5"/>
    </row>
    <row r="124" spans="1:19" ht="20.100000000000001" customHeight="1" x14ac:dyDescent="0.2">
      <c r="B124" s="273" t="str">
        <f>IF('Sub Cases Monthly'!B124="","",'Sub Cases Monthly'!B124)</f>
        <v/>
      </c>
      <c r="C124" s="377" t="str">
        <f>'Sub Cases Monthly'!C124:D124</f>
        <v>Transfers for Jurisdiction/Supervision Only (Non-SRS)</v>
      </c>
      <c r="D124" s="378"/>
      <c r="E124" s="109">
        <f>$R124*'Sub Cases Monthly'!E124</f>
        <v>0</v>
      </c>
      <c r="F124" s="110">
        <f>$R124*'Sub Cases Monthly'!F124</f>
        <v>0</v>
      </c>
      <c r="G124" s="110">
        <f>$R124*'Sub Cases Monthly'!G124</f>
        <v>0</v>
      </c>
      <c r="H124" s="110">
        <f>$R124*'Sub Cases Monthly'!H124</f>
        <v>0</v>
      </c>
      <c r="I124" s="110">
        <f>$R124*'Sub Cases Monthly'!I124</f>
        <v>0</v>
      </c>
      <c r="J124" s="110">
        <f>$R124*'Sub Cases Monthly'!J124</f>
        <v>0</v>
      </c>
      <c r="K124" s="110">
        <f>$R124*'Sub Cases Monthly'!K124</f>
        <v>0</v>
      </c>
      <c r="L124" s="110">
        <f>$R124*'Sub Cases Monthly'!L124</f>
        <v>0</v>
      </c>
      <c r="M124" s="110">
        <f>$R124*'Sub Cases Monthly'!M124</f>
        <v>0</v>
      </c>
      <c r="N124" s="110">
        <f>$R124*'Sub Cases Monthly'!N124</f>
        <v>0</v>
      </c>
      <c r="O124" s="110">
        <f>$R124*'Sub Cases Monthly'!O124</f>
        <v>0</v>
      </c>
      <c r="P124" s="111">
        <f>$R124*'Sub Cases Monthly'!P124</f>
        <v>0</v>
      </c>
      <c r="Q124" s="73">
        <f t="shared" si="25"/>
        <v>0</v>
      </c>
      <c r="R124" s="296">
        <v>4</v>
      </c>
      <c r="S124" s="5"/>
    </row>
    <row r="125" spans="1:19" ht="20.100000000000001" customHeight="1" x14ac:dyDescent="0.2">
      <c r="B125" s="273" t="str">
        <f>IF('Sub Cases Monthly'!B125="","",'Sub Cases Monthly'!B125)</f>
        <v/>
      </c>
      <c r="C125" s="377" t="str">
        <f>'Sub Cases Monthly'!C125:D125</f>
        <v>DCF Dependency Petition for Injunction per Chapter 39 (Non-SRS)</v>
      </c>
      <c r="D125" s="378"/>
      <c r="E125" s="112">
        <f>$R125*'Sub Cases Monthly'!E125</f>
        <v>0</v>
      </c>
      <c r="F125" s="113">
        <f>$R125*'Sub Cases Monthly'!F125</f>
        <v>0</v>
      </c>
      <c r="G125" s="113">
        <f>$R125*'Sub Cases Monthly'!G125</f>
        <v>0</v>
      </c>
      <c r="H125" s="113">
        <f>$R125*'Sub Cases Monthly'!H125</f>
        <v>4</v>
      </c>
      <c r="I125" s="113">
        <f>$R125*'Sub Cases Monthly'!I125</f>
        <v>0</v>
      </c>
      <c r="J125" s="113">
        <f>$R125*'Sub Cases Monthly'!J125</f>
        <v>0</v>
      </c>
      <c r="K125" s="113">
        <f>$R125*'Sub Cases Monthly'!K125</f>
        <v>0</v>
      </c>
      <c r="L125" s="113">
        <f>$R125*'Sub Cases Monthly'!L125</f>
        <v>0</v>
      </c>
      <c r="M125" s="113">
        <f>$R125*'Sub Cases Monthly'!M125</f>
        <v>0</v>
      </c>
      <c r="N125" s="113">
        <f>$R125*'Sub Cases Monthly'!N125</f>
        <v>0</v>
      </c>
      <c r="O125" s="113">
        <f>$R125*'Sub Cases Monthly'!O125</f>
        <v>0</v>
      </c>
      <c r="P125" s="114">
        <f>$R125*'Sub Cases Monthly'!P125</f>
        <v>0</v>
      </c>
      <c r="Q125" s="74">
        <f t="shared" si="25"/>
        <v>4</v>
      </c>
      <c r="R125" s="296">
        <v>4</v>
      </c>
      <c r="S125" s="5"/>
    </row>
    <row r="126" spans="1:19" ht="20.100000000000001" customHeight="1" x14ac:dyDescent="0.2">
      <c r="B126" s="273" t="str">
        <f>IF('Sub Cases Monthly'!B126="","",'Sub Cases Monthly'!B126)</f>
        <v/>
      </c>
      <c r="C126" s="377" t="str">
        <f>'Sub Cases Monthly'!C126:D126</f>
        <v>Other New Cases (Non-SRS)</v>
      </c>
      <c r="D126" s="378"/>
      <c r="E126" s="109">
        <f>$R126*'Sub Cases Monthly'!E126</f>
        <v>0</v>
      </c>
      <c r="F126" s="110">
        <f>$R126*'Sub Cases Monthly'!F126</f>
        <v>0</v>
      </c>
      <c r="G126" s="110">
        <f>$R126*'Sub Cases Monthly'!G126</f>
        <v>0</v>
      </c>
      <c r="H126" s="110">
        <f>$R126*'Sub Cases Monthly'!H126</f>
        <v>0</v>
      </c>
      <c r="I126" s="110">
        <f>$R126*'Sub Cases Monthly'!I126</f>
        <v>0</v>
      </c>
      <c r="J126" s="110">
        <f>$R126*'Sub Cases Monthly'!J126</f>
        <v>0</v>
      </c>
      <c r="K126" s="110">
        <f>$R126*'Sub Cases Monthly'!K126</f>
        <v>0</v>
      </c>
      <c r="L126" s="110">
        <f>$R126*'Sub Cases Monthly'!L126</f>
        <v>0</v>
      </c>
      <c r="M126" s="110">
        <f>$R126*'Sub Cases Monthly'!M126</f>
        <v>0</v>
      </c>
      <c r="N126" s="110">
        <f>$R126*'Sub Cases Monthly'!N126</f>
        <v>0</v>
      </c>
      <c r="O126" s="110">
        <f>$R126*'Sub Cases Monthly'!O126</f>
        <v>0</v>
      </c>
      <c r="P126" s="111">
        <f>$R126*'Sub Cases Monthly'!P126</f>
        <v>0</v>
      </c>
      <c r="Q126" s="75">
        <f t="shared" si="25"/>
        <v>0</v>
      </c>
      <c r="R126" s="297">
        <v>2</v>
      </c>
      <c r="S126" s="5"/>
    </row>
    <row r="127" spans="1:19" ht="20.100000000000001" customHeight="1" thickBot="1" x14ac:dyDescent="0.25">
      <c r="B127" s="274"/>
      <c r="C127" s="384" t="str">
        <f>'Sub Cases Monthly'!C127:D127</f>
        <v>Cases unable to be categorized</v>
      </c>
      <c r="D127" s="385"/>
      <c r="E127" s="118">
        <f>$R127*'Sub Cases Monthly'!E127</f>
        <v>0</v>
      </c>
      <c r="F127" s="119">
        <f>$R127*'Sub Cases Monthly'!F127</f>
        <v>0</v>
      </c>
      <c r="G127" s="119">
        <f>$R127*'Sub Cases Monthly'!G127</f>
        <v>0</v>
      </c>
      <c r="H127" s="119">
        <f>$R127*'Sub Cases Monthly'!H127</f>
        <v>0</v>
      </c>
      <c r="I127" s="119">
        <f>$R127*'Sub Cases Monthly'!I127</f>
        <v>0</v>
      </c>
      <c r="J127" s="119">
        <f>$R127*'Sub Cases Monthly'!J127</f>
        <v>0</v>
      </c>
      <c r="K127" s="119">
        <f>$R127*'Sub Cases Monthly'!K127</f>
        <v>0</v>
      </c>
      <c r="L127" s="119">
        <f>$R127*'Sub Cases Monthly'!L127</f>
        <v>0</v>
      </c>
      <c r="M127" s="119">
        <f>$R127*'Sub Cases Monthly'!M127</f>
        <v>0</v>
      </c>
      <c r="N127" s="119">
        <f>$R127*'Sub Cases Monthly'!N127</f>
        <v>0</v>
      </c>
      <c r="O127" s="119">
        <f>$R127*'Sub Cases Monthly'!O127</f>
        <v>0</v>
      </c>
      <c r="P127" s="120">
        <f>$R127*'Sub Cases Monthly'!P127</f>
        <v>0</v>
      </c>
      <c r="Q127" s="75">
        <f t="shared" si="25"/>
        <v>0</v>
      </c>
      <c r="R127" s="298">
        <v>0</v>
      </c>
      <c r="S127" s="5"/>
    </row>
    <row r="128" spans="1:19" s="17" customFormat="1" ht="20.100000000000001" customHeight="1" thickTop="1" thickBot="1" x14ac:dyDescent="0.25">
      <c r="B128" s="275" t="str">
        <f>IF('Sub Cases Monthly'!B128="","",'Sub Cases Monthly'!B128)</f>
        <v/>
      </c>
      <c r="C128" s="386" t="str">
        <f>'Sub Cases Monthly'!C128:D128</f>
        <v>Total Juvenile Dependency =</v>
      </c>
      <c r="D128" s="387"/>
      <c r="E128" s="292">
        <f>SUM(E119:E127)</f>
        <v>189</v>
      </c>
      <c r="F128" s="293">
        <f t="shared" ref="F128:P128" si="26">SUM(F119:F127)</f>
        <v>225</v>
      </c>
      <c r="G128" s="293">
        <f t="shared" si="26"/>
        <v>227</v>
      </c>
      <c r="H128" s="293">
        <f t="shared" si="26"/>
        <v>208</v>
      </c>
      <c r="I128" s="293">
        <f t="shared" si="26"/>
        <v>214</v>
      </c>
      <c r="J128" s="293">
        <f t="shared" si="26"/>
        <v>351</v>
      </c>
      <c r="K128" s="293">
        <f t="shared" si="26"/>
        <v>203</v>
      </c>
      <c r="L128" s="293">
        <f t="shared" si="26"/>
        <v>138</v>
      </c>
      <c r="M128" s="293">
        <f t="shared" si="26"/>
        <v>170</v>
      </c>
      <c r="N128" s="293">
        <f t="shared" si="26"/>
        <v>189</v>
      </c>
      <c r="O128" s="293">
        <f t="shared" si="26"/>
        <v>210</v>
      </c>
      <c r="P128" s="294">
        <f t="shared" si="26"/>
        <v>0</v>
      </c>
      <c r="Q128" s="127">
        <f t="shared" si="25"/>
        <v>2324</v>
      </c>
      <c r="R128" s="141"/>
    </row>
    <row r="129" spans="1:19" s="17" customFormat="1" ht="20.100000000000001" customHeight="1" thickBot="1" x14ac:dyDescent="0.25">
      <c r="C129" s="18"/>
      <c r="D129" s="13"/>
      <c r="E129" s="13"/>
      <c r="F129" s="13"/>
      <c r="G129" s="13"/>
      <c r="H129" s="13"/>
      <c r="I129" s="13"/>
      <c r="J129" s="13"/>
      <c r="K129" s="13"/>
      <c r="L129" s="13"/>
      <c r="M129" s="13"/>
      <c r="N129" s="13"/>
      <c r="O129" s="13"/>
      <c r="P129" s="13"/>
      <c r="Q129" s="26"/>
      <c r="R129" s="140"/>
    </row>
    <row r="130" spans="1:19" ht="20.100000000000001" customHeight="1" thickBot="1" x14ac:dyDescent="0.25">
      <c r="B130" s="22" t="s">
        <v>95</v>
      </c>
      <c r="C130" s="22" t="s">
        <v>226</v>
      </c>
      <c r="E130" s="29">
        <f>E$10</f>
        <v>44470</v>
      </c>
      <c r="F130" s="30">
        <f t="shared" ref="F130:P130" si="27">EDATE(E130,1)</f>
        <v>44501</v>
      </c>
      <c r="G130" s="30">
        <f t="shared" si="27"/>
        <v>44531</v>
      </c>
      <c r="H130" s="30">
        <f t="shared" si="27"/>
        <v>44562</v>
      </c>
      <c r="I130" s="30">
        <f t="shared" si="27"/>
        <v>44593</v>
      </c>
      <c r="J130" s="30">
        <f t="shared" si="27"/>
        <v>44621</v>
      </c>
      <c r="K130" s="30">
        <f t="shared" si="27"/>
        <v>44652</v>
      </c>
      <c r="L130" s="30">
        <f t="shared" si="27"/>
        <v>44682</v>
      </c>
      <c r="M130" s="30">
        <f t="shared" si="27"/>
        <v>44713</v>
      </c>
      <c r="N130" s="30">
        <f t="shared" si="27"/>
        <v>44743</v>
      </c>
      <c r="O130" s="30">
        <f t="shared" si="27"/>
        <v>44774</v>
      </c>
      <c r="P130" s="31">
        <f t="shared" si="27"/>
        <v>44805</v>
      </c>
      <c r="Q130" s="66" t="s">
        <v>228</v>
      </c>
      <c r="R130" s="138" t="s">
        <v>397</v>
      </c>
      <c r="S130" s="5"/>
    </row>
    <row r="131" spans="1:19" ht="20.100000000000001" customHeight="1" thickBot="1" x14ac:dyDescent="0.25">
      <c r="B131" s="278" t="str">
        <f>IF('Sub Cases Monthly'!B131="","",'Sub Cases Monthly'!B131)</f>
        <v/>
      </c>
      <c r="C131" s="392" t="str">
        <f>'Sub Cases Monthly'!C131:D131</f>
        <v>Uniform Traffic Citations</v>
      </c>
      <c r="D131" s="393"/>
      <c r="E131" s="264">
        <f>$R131*'Sub Cases Monthly'!E131</f>
        <v>5518.5</v>
      </c>
      <c r="F131" s="265">
        <f>$R131*'Sub Cases Monthly'!F131</f>
        <v>4999.5</v>
      </c>
      <c r="G131" s="265">
        <f>$R131*'Sub Cases Monthly'!G131</f>
        <v>3916.5</v>
      </c>
      <c r="H131" s="265">
        <f>$R131*'Sub Cases Monthly'!H131</f>
        <v>4468.5</v>
      </c>
      <c r="I131" s="265">
        <f>$R131*'Sub Cases Monthly'!I131</f>
        <v>4561.5</v>
      </c>
      <c r="J131" s="265">
        <f>$R131*'Sub Cases Monthly'!J131</f>
        <v>5142</v>
      </c>
      <c r="K131" s="265">
        <f>$R131*'Sub Cases Monthly'!K131</f>
        <v>5424</v>
      </c>
      <c r="L131" s="265">
        <f>$R131*'Sub Cases Monthly'!L131</f>
        <v>5473.5</v>
      </c>
      <c r="M131" s="265">
        <f>$R131*'Sub Cases Monthly'!M131</f>
        <v>4669.5</v>
      </c>
      <c r="N131" s="265">
        <f>$R131*'Sub Cases Monthly'!N131</f>
        <v>6256.5</v>
      </c>
      <c r="O131" s="265">
        <f>$R131*'Sub Cases Monthly'!O131</f>
        <v>5433</v>
      </c>
      <c r="P131" s="266">
        <f>$R131*'Sub Cases Monthly'!P131</f>
        <v>0</v>
      </c>
      <c r="Q131" s="267">
        <f t="shared" ref="Q131:Q132" si="28">SUM(E131:P131)</f>
        <v>55863</v>
      </c>
      <c r="R131" s="263">
        <v>1.5</v>
      </c>
      <c r="S131" s="5"/>
    </row>
    <row r="132" spans="1:19" ht="20.100000000000001" customHeight="1" thickTop="1" thickBot="1" x14ac:dyDescent="0.25">
      <c r="B132" s="277" t="str">
        <f>IF('Sub Cases Monthly'!B132="","",'Sub Cases Monthly'!B132)</f>
        <v/>
      </c>
      <c r="C132" s="390" t="str">
        <f>'Sub Cases Monthly'!C132:D132</f>
        <v>Total Civil Traffic - UTCs =</v>
      </c>
      <c r="D132" s="391"/>
      <c r="E132" s="89">
        <f t="shared" ref="E132:P132" si="29">SUM(E131:E131)</f>
        <v>5518.5</v>
      </c>
      <c r="F132" s="72">
        <f t="shared" si="29"/>
        <v>4999.5</v>
      </c>
      <c r="G132" s="72">
        <f t="shared" si="29"/>
        <v>3916.5</v>
      </c>
      <c r="H132" s="72">
        <f t="shared" si="29"/>
        <v>4468.5</v>
      </c>
      <c r="I132" s="72">
        <f t="shared" si="29"/>
        <v>4561.5</v>
      </c>
      <c r="J132" s="72">
        <f t="shared" si="29"/>
        <v>5142</v>
      </c>
      <c r="K132" s="72">
        <f t="shared" si="29"/>
        <v>5424</v>
      </c>
      <c r="L132" s="72">
        <f t="shared" si="29"/>
        <v>5473.5</v>
      </c>
      <c r="M132" s="72">
        <f t="shared" si="29"/>
        <v>4669.5</v>
      </c>
      <c r="N132" s="72">
        <f t="shared" si="29"/>
        <v>6256.5</v>
      </c>
      <c r="O132" s="72">
        <f t="shared" si="29"/>
        <v>5433</v>
      </c>
      <c r="P132" s="90">
        <f t="shared" si="29"/>
        <v>0</v>
      </c>
      <c r="Q132" s="127">
        <f t="shared" si="28"/>
        <v>55863</v>
      </c>
      <c r="R132" s="141"/>
      <c r="S132" s="5"/>
    </row>
    <row r="133" spans="1:19" ht="20.100000000000001" customHeight="1" x14ac:dyDescent="0.2">
      <c r="B133" s="7"/>
      <c r="C133" s="15"/>
      <c r="E133" s="16"/>
      <c r="F133" s="16"/>
      <c r="G133" s="16"/>
      <c r="H133" s="16"/>
      <c r="I133" s="16"/>
      <c r="J133" s="16"/>
      <c r="K133" s="16"/>
      <c r="L133" s="16"/>
      <c r="M133" s="16"/>
      <c r="N133" s="16"/>
      <c r="O133" s="16"/>
      <c r="P133" s="16"/>
      <c r="Q133" s="25"/>
      <c r="R133" s="137"/>
      <c r="S133" s="5"/>
    </row>
    <row r="134" spans="1:19" x14ac:dyDescent="0.2">
      <c r="A134" s="19"/>
      <c r="B134" s="134"/>
      <c r="C134" s="20"/>
      <c r="D134" s="13"/>
      <c r="E134" s="13"/>
      <c r="F134" s="13"/>
      <c r="G134" s="13"/>
      <c r="H134" s="13"/>
      <c r="I134" s="13"/>
      <c r="J134" s="13"/>
      <c r="K134" s="13"/>
      <c r="L134" s="13"/>
      <c r="M134" s="13"/>
      <c r="N134" s="13"/>
      <c r="O134" s="13"/>
      <c r="P134" s="13"/>
      <c r="Q134" s="13"/>
      <c r="R134" s="137"/>
      <c r="S134" s="5"/>
    </row>
    <row r="135" spans="1:19" x14ac:dyDescent="0.2">
      <c r="A135" s="32"/>
      <c r="B135" s="322"/>
      <c r="C135" s="322"/>
      <c r="D135" s="322"/>
      <c r="E135" s="322"/>
      <c r="F135" s="322"/>
      <c r="G135" s="322"/>
      <c r="H135" s="322"/>
      <c r="I135" s="322"/>
      <c r="J135" s="322"/>
      <c r="K135" s="322"/>
      <c r="L135" s="322"/>
      <c r="M135" s="322"/>
      <c r="N135" s="322"/>
      <c r="O135" s="322"/>
      <c r="P135" s="322"/>
      <c r="Q135" s="19"/>
      <c r="R135" s="137"/>
      <c r="S135" s="5"/>
    </row>
    <row r="136" spans="1:19" x14ac:dyDescent="0.2">
      <c r="A136" s="21"/>
      <c r="N136" s="103"/>
      <c r="O136" s="103"/>
      <c r="P136" s="103"/>
    </row>
  </sheetData>
  <sheetProtection algorithmName="SHA-512" hashValue="MC7hhBEvsRZ7TJzpmfWipCNJOdfV7qQMFMOloWz9o91NvKgy0N2nwRxKpAFcmySdxPMnTvEXetqpbXIgbvAJ7A==" saltValue="E1CFyW2/bBDYejJgJh53kw==" spinCount="100000" sheet="1" objects="1" scenarios="1" formatColumns="0"/>
  <mergeCells count="112">
    <mergeCell ref="C98:D98"/>
    <mergeCell ref="C99:D99"/>
    <mergeCell ref="C100:D100"/>
    <mergeCell ref="C101:D101"/>
    <mergeCell ref="C102:D102"/>
    <mergeCell ref="C116:D116"/>
    <mergeCell ref="C105:D105"/>
    <mergeCell ref="C106:D106"/>
    <mergeCell ref="C107:D107"/>
    <mergeCell ref="C108:D108"/>
    <mergeCell ref="C109:D109"/>
    <mergeCell ref="C110:D110"/>
    <mergeCell ref="C111:D111"/>
    <mergeCell ref="C112:D112"/>
    <mergeCell ref="C113:D113"/>
    <mergeCell ref="C114:D114"/>
    <mergeCell ref="C115:D115"/>
    <mergeCell ref="C89:D89"/>
    <mergeCell ref="C90:D90"/>
    <mergeCell ref="C91:D91"/>
    <mergeCell ref="C92:D92"/>
    <mergeCell ref="C93:D93"/>
    <mergeCell ref="C94:D94"/>
    <mergeCell ref="C95:D95"/>
    <mergeCell ref="C96:D96"/>
    <mergeCell ref="C97:D97"/>
    <mergeCell ref="C75:D75"/>
    <mergeCell ref="C76:D76"/>
    <mergeCell ref="C77:D77"/>
    <mergeCell ref="C78:D78"/>
    <mergeCell ref="C79:D79"/>
    <mergeCell ref="C85:D85"/>
    <mergeCell ref="C86:D86"/>
    <mergeCell ref="C87:D87"/>
    <mergeCell ref="C88:D88"/>
    <mergeCell ref="C64:D64"/>
    <mergeCell ref="C65:D65"/>
    <mergeCell ref="C66:D66"/>
    <mergeCell ref="C69:D69"/>
    <mergeCell ref="C70:D70"/>
    <mergeCell ref="C71:D71"/>
    <mergeCell ref="C72:D72"/>
    <mergeCell ref="C73:D73"/>
    <mergeCell ref="C74:D74"/>
    <mergeCell ref="C49:D49"/>
    <mergeCell ref="C50:D50"/>
    <mergeCell ref="C51:D51"/>
    <mergeCell ref="C52:D52"/>
    <mergeCell ref="C53:D53"/>
    <mergeCell ref="C60:D60"/>
    <mergeCell ref="C61:D61"/>
    <mergeCell ref="C62:D62"/>
    <mergeCell ref="C63:D63"/>
    <mergeCell ref="C38:D38"/>
    <mergeCell ref="C39:D39"/>
    <mergeCell ref="C40:D40"/>
    <mergeCell ref="C41:D41"/>
    <mergeCell ref="C44:D44"/>
    <mergeCell ref="C45:D45"/>
    <mergeCell ref="C46:D46"/>
    <mergeCell ref="C47:D47"/>
    <mergeCell ref="C48:D48"/>
    <mergeCell ref="C131:D131"/>
    <mergeCell ref="C132:D132"/>
    <mergeCell ref="C119:D119"/>
    <mergeCell ref="C120:D120"/>
    <mergeCell ref="C121:D121"/>
    <mergeCell ref="C122:D122"/>
    <mergeCell ref="C123:D123"/>
    <mergeCell ref="C124:D124"/>
    <mergeCell ref="C125:D125"/>
    <mergeCell ref="C126:D126"/>
    <mergeCell ref="C127:D127"/>
    <mergeCell ref="C128:D128"/>
    <mergeCell ref="A1:F1"/>
    <mergeCell ref="A2:D2"/>
    <mergeCell ref="C80:D80"/>
    <mergeCell ref="C81:D81"/>
    <mergeCell ref="C84:D84"/>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H4:I4"/>
    <mergeCell ref="Q4:R5"/>
    <mergeCell ref="D5:E5"/>
    <mergeCell ref="D6:E6"/>
    <mergeCell ref="E9:P9"/>
    <mergeCell ref="C11:D11"/>
    <mergeCell ref="C19:D19"/>
    <mergeCell ref="C18:D18"/>
    <mergeCell ref="C16:D16"/>
    <mergeCell ref="C12:D12"/>
    <mergeCell ref="C13:D13"/>
    <mergeCell ref="C14:D14"/>
    <mergeCell ref="D4:E4"/>
    <mergeCell ref="C17:D17"/>
  </mergeCells>
  <dataValidations count="1">
    <dataValidation type="decimal" allowBlank="1" showInputMessage="1" showErrorMessage="1" sqref="E119:P127 E84:P101 E105:P115 E44:P65 E131:P131 E11:P18 E22:P27 E38:P40 E69:P80">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274</v>
      </c>
      <c r="D1" s="48" t="s">
        <v>110</v>
      </c>
      <c r="E1" s="268" t="str">
        <f>IF('Sub Cases Monthly'!D4="","None",'Sub Cases Monthly'!D4)</f>
        <v>Brevard</v>
      </c>
      <c r="G1" s="50" t="s">
        <v>149</v>
      </c>
      <c r="H1" s="51" t="s">
        <v>142</v>
      </c>
      <c r="I1" s="51" t="s">
        <v>143</v>
      </c>
      <c r="J1" s="51" t="s">
        <v>144</v>
      </c>
      <c r="K1" s="51" t="s">
        <v>145</v>
      </c>
      <c r="L1" s="52" t="s">
        <v>146</v>
      </c>
    </row>
    <row r="2" spans="1:12" x14ac:dyDescent="0.25">
      <c r="A2" s="48" t="s">
        <v>108</v>
      </c>
      <c r="B2" s="49" t="s">
        <v>275</v>
      </c>
      <c r="G2" s="53">
        <v>1</v>
      </c>
      <c r="H2" s="54" t="s">
        <v>276</v>
      </c>
      <c r="I2" s="54" t="s">
        <v>147</v>
      </c>
      <c r="J2" s="54" t="s">
        <v>148</v>
      </c>
      <c r="K2" s="54">
        <v>20</v>
      </c>
      <c r="L2" s="55">
        <v>184</v>
      </c>
    </row>
    <row r="3" spans="1:12" x14ac:dyDescent="0.25">
      <c r="G3" s="53">
        <v>2</v>
      </c>
      <c r="H3" s="54" t="s">
        <v>277</v>
      </c>
      <c r="I3" s="54" t="s">
        <v>147</v>
      </c>
      <c r="J3" s="54" t="s">
        <v>278</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279</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 Cases Monthly'!D5="",1,'Sub Cases Monthly'!D5)</f>
        <v>Andrea Butler</v>
      </c>
      <c r="G8" s="53">
        <v>7</v>
      </c>
      <c r="H8" s="54"/>
      <c r="I8" s="54"/>
      <c r="J8" s="54"/>
      <c r="K8" s="54"/>
      <c r="L8" s="55"/>
    </row>
    <row r="9" spans="1:12" x14ac:dyDescent="0.25">
      <c r="A9" s="56" t="s">
        <v>113</v>
      </c>
      <c r="B9" s="59" t="str">
        <f>IF('Sub Cases Monthly'!H4="",TEXT(EDATE(B5,-1),"MMM"),'Sub Cases Monthly'!H4)</f>
        <v>August</v>
      </c>
      <c r="C9" s="49" t="str">
        <f>IF('Sub Cases Monthly'!H4="",TEXT(EDATE(B5,-1),"MMMM"),'Sub Cases Monthly'!H4)</f>
        <v>August</v>
      </c>
      <c r="G9" s="53">
        <v>8</v>
      </c>
      <c r="H9" s="54"/>
      <c r="I9" s="54"/>
      <c r="J9" s="54"/>
      <c r="K9" s="54"/>
      <c r="L9" s="55"/>
    </row>
    <row r="10" spans="1:12" x14ac:dyDescent="0.25">
      <c r="A10" s="56" t="s">
        <v>115</v>
      </c>
      <c r="B10" s="49" t="str">
        <f>E1&amp;" "&amp;B1&amp;" "&amp;B9&amp;" Ver"&amp;B8&amp;" "&amp;TEXT(B5,"Mmddyy")&amp;".xlsx"</f>
        <v>Brevard Outputs August VerAndrea Butler 012021.xlsx</v>
      </c>
      <c r="G10" s="53">
        <v>9</v>
      </c>
      <c r="H10" s="54"/>
      <c r="I10" s="54"/>
      <c r="J10" s="54"/>
      <c r="K10" s="54"/>
      <c r="L10" s="55"/>
    </row>
    <row r="11" spans="1:12" x14ac:dyDescent="0.25">
      <c r="A11" s="56" t="s">
        <v>117</v>
      </c>
      <c r="B11" s="49" t="str">
        <f>"R:\!CFY1920\Incoming Reports\Outputs\"&amp;C9&amp;"\"</f>
        <v>R:\!CFY1920\Incoming Reports\Outputs\August\</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280</v>
      </c>
      <c r="D20" s="48" t="s">
        <v>281</v>
      </c>
      <c r="E20" s="48" t="s">
        <v>282</v>
      </c>
      <c r="F20" s="48" t="s">
        <v>283</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284</v>
      </c>
      <c r="T20" s="48" t="s">
        <v>131</v>
      </c>
    </row>
    <row r="21" spans="1:20" x14ac:dyDescent="0.25">
      <c r="A21" s="268">
        <f>IFERROR(INDEX(LookupData!A3:A69,MATCH(E1,LookupData!E3:E69,0)),0)</f>
        <v>5</v>
      </c>
      <c r="B21" s="268">
        <v>22</v>
      </c>
      <c r="C21" s="268" t="s">
        <v>274</v>
      </c>
      <c r="D21" s="268" t="s">
        <v>285</v>
      </c>
      <c r="E21" s="268" t="str">
        <f>'Sub Cases Monthly'!$C$10</f>
        <v>Circuit Criminal</v>
      </c>
      <c r="F21" s="269" t="str">
        <f>'Sub Cases Monthly'!C11</f>
        <v>Capital Murders</v>
      </c>
      <c r="G21" s="269">
        <f>'Sub Cases Monthly'!E11</f>
        <v>0</v>
      </c>
      <c r="H21" s="269">
        <f>'Sub Cases Monthly'!F11</f>
        <v>0</v>
      </c>
      <c r="I21" s="269">
        <f>'Sub Cases Monthly'!G11</f>
        <v>1</v>
      </c>
      <c r="J21" s="269">
        <f>'Sub Cases Monthly'!H11</f>
        <v>0</v>
      </c>
      <c r="K21" s="269">
        <f>'Sub Cases Monthly'!I11</f>
        <v>1</v>
      </c>
      <c r="L21" s="269">
        <f>'Sub Cases Monthly'!J11</f>
        <v>1</v>
      </c>
      <c r="M21" s="269">
        <f>'Sub Cases Monthly'!K11</f>
        <v>0</v>
      </c>
      <c r="N21" s="269">
        <f>'Sub Cases Monthly'!L11</f>
        <v>1</v>
      </c>
      <c r="O21" s="269">
        <f>'Sub Cases Monthly'!M11</f>
        <v>3</v>
      </c>
      <c r="P21" s="269">
        <f>'Sub Cases Monthly'!N11</f>
        <v>0</v>
      </c>
      <c r="Q21" s="269">
        <f>'Sub Cases Monthly'!O11</f>
        <v>3</v>
      </c>
      <c r="R21" s="269">
        <f>'Sub Cases Monthly'!P11</f>
        <v>0</v>
      </c>
      <c r="S21" s="269">
        <v>1</v>
      </c>
      <c r="T21" s="269">
        <v>2</v>
      </c>
    </row>
    <row r="22" spans="1:20" x14ac:dyDescent="0.25">
      <c r="A22" s="268">
        <f>A$21</f>
        <v>5</v>
      </c>
      <c r="B22" s="268">
        <f>B$21</f>
        <v>22</v>
      </c>
      <c r="C22" s="268" t="s">
        <v>274</v>
      </c>
      <c r="D22" s="268" t="s">
        <v>285</v>
      </c>
      <c r="E22" s="268" t="str">
        <f>'Sub Cases Monthly'!$C$10</f>
        <v>Circuit Criminal</v>
      </c>
      <c r="F22" s="269" t="str">
        <f>'Sub Cases Monthly'!C12</f>
        <v>Non-Capital Murders</v>
      </c>
      <c r="G22" s="269">
        <f>'Sub Cases Monthly'!E12</f>
        <v>2</v>
      </c>
      <c r="H22" s="269">
        <f>'Sub Cases Monthly'!F12</f>
        <v>4</v>
      </c>
      <c r="I22" s="269">
        <f>'Sub Cases Monthly'!G12</f>
        <v>3</v>
      </c>
      <c r="J22" s="269">
        <f>'Sub Cases Monthly'!H12</f>
        <v>3</v>
      </c>
      <c r="K22" s="269">
        <f>'Sub Cases Monthly'!I12</f>
        <v>1</v>
      </c>
      <c r="L22" s="269">
        <f>'Sub Cases Monthly'!J12</f>
        <v>2</v>
      </c>
      <c r="M22" s="269">
        <f>'Sub Cases Monthly'!K12</f>
        <v>4</v>
      </c>
      <c r="N22" s="269">
        <f>'Sub Cases Monthly'!L12</f>
        <v>6</v>
      </c>
      <c r="O22" s="269">
        <f>'Sub Cases Monthly'!M12</f>
        <v>2</v>
      </c>
      <c r="P22" s="269">
        <f>'Sub Cases Monthly'!N12</f>
        <v>2</v>
      </c>
      <c r="Q22" s="269">
        <f>'Sub Cases Monthly'!O12</f>
        <v>2</v>
      </c>
      <c r="R22" s="269">
        <f>'Sub Cases Monthly'!P12</f>
        <v>0</v>
      </c>
      <c r="S22" s="269">
        <v>1</v>
      </c>
      <c r="T22" s="269">
        <v>2</v>
      </c>
    </row>
    <row r="23" spans="1:20" x14ac:dyDescent="0.25">
      <c r="A23" s="268">
        <f t="shared" ref="A23:B54" si="0">A$21</f>
        <v>5</v>
      </c>
      <c r="B23" s="268">
        <f t="shared" si="0"/>
        <v>22</v>
      </c>
      <c r="C23" s="268" t="s">
        <v>274</v>
      </c>
      <c r="D23" s="268" t="s">
        <v>285</v>
      </c>
      <c r="E23" s="268" t="str">
        <f>'Sub Cases Monthly'!$C$10</f>
        <v>Circuit Criminal</v>
      </c>
      <c r="F23" s="269" t="str">
        <f>'Sub Cases Monthly'!C13</f>
        <v>Sexual Offenses</v>
      </c>
      <c r="G23" s="269">
        <f>'Sub Cases Monthly'!E13</f>
        <v>6</v>
      </c>
      <c r="H23" s="269">
        <f>'Sub Cases Monthly'!F13</f>
        <v>8</v>
      </c>
      <c r="I23" s="269">
        <f>'Sub Cases Monthly'!G13</f>
        <v>9</v>
      </c>
      <c r="J23" s="269">
        <f>'Sub Cases Monthly'!H13</f>
        <v>7</v>
      </c>
      <c r="K23" s="269">
        <f>'Sub Cases Monthly'!I13</f>
        <v>13</v>
      </c>
      <c r="L23" s="269">
        <f>'Sub Cases Monthly'!J13</f>
        <v>5</v>
      </c>
      <c r="M23" s="269">
        <f>'Sub Cases Monthly'!K13</f>
        <v>10</v>
      </c>
      <c r="N23" s="269">
        <f>'Sub Cases Monthly'!L13</f>
        <v>11</v>
      </c>
      <c r="O23" s="269">
        <f>'Sub Cases Monthly'!M13</f>
        <v>9</v>
      </c>
      <c r="P23" s="269">
        <f>'Sub Cases Monthly'!N13</f>
        <v>12</v>
      </c>
      <c r="Q23" s="269">
        <f>'Sub Cases Monthly'!O13</f>
        <v>15</v>
      </c>
      <c r="R23" s="269">
        <f>'Sub Cases Monthly'!P13</f>
        <v>0</v>
      </c>
      <c r="S23" s="269">
        <v>1</v>
      </c>
      <c r="T23" s="269">
        <v>2</v>
      </c>
    </row>
    <row r="24" spans="1:20" x14ac:dyDescent="0.25">
      <c r="A24" s="268">
        <f t="shared" si="0"/>
        <v>5</v>
      </c>
      <c r="B24" s="268">
        <f t="shared" si="0"/>
        <v>22</v>
      </c>
      <c r="C24" s="268" t="s">
        <v>274</v>
      </c>
      <c r="D24" s="268" t="s">
        <v>285</v>
      </c>
      <c r="E24" s="268" t="str">
        <f>'Sub Cases Monthly'!$C$10</f>
        <v>Circuit Criminal</v>
      </c>
      <c r="F24" s="269" t="str">
        <f>'Sub Cases Monthly'!C14</f>
        <v>All Other Felonies (SRS)</v>
      </c>
      <c r="G24" s="269">
        <f>'Sub Cases Monthly'!E14</f>
        <v>490</v>
      </c>
      <c r="H24" s="269">
        <f>'Sub Cases Monthly'!F14</f>
        <v>444</v>
      </c>
      <c r="I24" s="269">
        <f>'Sub Cases Monthly'!G14</f>
        <v>414</v>
      </c>
      <c r="J24" s="269">
        <f>'Sub Cases Monthly'!H14</f>
        <v>521</v>
      </c>
      <c r="K24" s="269">
        <f>'Sub Cases Monthly'!I14</f>
        <v>505</v>
      </c>
      <c r="L24" s="269">
        <f>'Sub Cases Monthly'!J14</f>
        <v>529</v>
      </c>
      <c r="M24" s="269">
        <f>'Sub Cases Monthly'!K14</f>
        <v>584</v>
      </c>
      <c r="N24" s="269">
        <f>'Sub Cases Monthly'!L14</f>
        <v>554</v>
      </c>
      <c r="O24" s="269">
        <f>'Sub Cases Monthly'!M14</f>
        <v>543</v>
      </c>
      <c r="P24" s="269">
        <f>'Sub Cases Monthly'!N14</f>
        <v>614</v>
      </c>
      <c r="Q24" s="269">
        <f>'Sub Cases Monthly'!O14</f>
        <v>578</v>
      </c>
      <c r="R24" s="269">
        <f>'Sub Cases Monthly'!P14</f>
        <v>0</v>
      </c>
      <c r="S24" s="269">
        <v>1</v>
      </c>
      <c r="T24" s="269">
        <v>2</v>
      </c>
    </row>
    <row r="25" spans="1:20" x14ac:dyDescent="0.25">
      <c r="A25" s="268">
        <f t="shared" si="0"/>
        <v>5</v>
      </c>
      <c r="B25" s="268">
        <f t="shared" si="0"/>
        <v>22</v>
      </c>
      <c r="C25" s="268" t="s">
        <v>274</v>
      </c>
      <c r="D25" s="268" t="s">
        <v>285</v>
      </c>
      <c r="E25" s="268" t="str">
        <f>'Sub Cases Monthly'!$C$10</f>
        <v>Circuit Criminal</v>
      </c>
      <c r="F25" s="269" t="str">
        <f>'Sub Cases Monthly'!C15</f>
        <v>Appeals (AP cases) from County to Circuit (SRS)</v>
      </c>
      <c r="G25" s="269">
        <f>'Sub Cases Monthly'!E15</f>
        <v>0</v>
      </c>
      <c r="H25" s="269">
        <f>'Sub Cases Monthly'!F15</f>
        <v>0</v>
      </c>
      <c r="I25" s="269">
        <f>'Sub Cases Monthly'!G15</f>
        <v>0</v>
      </c>
      <c r="J25" s="269">
        <f>'Sub Cases Monthly'!H15</f>
        <v>0</v>
      </c>
      <c r="K25" s="269">
        <f>'Sub Cases Monthly'!I15</f>
        <v>0</v>
      </c>
      <c r="L25" s="269">
        <f>'Sub Cases Monthly'!J15</f>
        <v>1</v>
      </c>
      <c r="M25" s="269">
        <f>'Sub Cases Monthly'!K15</f>
        <v>0</v>
      </c>
      <c r="N25" s="269">
        <f>'Sub Cases Monthly'!L15</f>
        <v>0</v>
      </c>
      <c r="O25" s="269">
        <f>'Sub Cases Monthly'!M15</f>
        <v>0</v>
      </c>
      <c r="P25" s="269">
        <f>'Sub Cases Monthly'!N15</f>
        <v>1</v>
      </c>
      <c r="Q25" s="269">
        <f>'Sub Cases Monthly'!O15</f>
        <v>0</v>
      </c>
      <c r="R25" s="269">
        <f>'Sub Cases Monthly'!P15</f>
        <v>0</v>
      </c>
      <c r="S25" s="269">
        <v>1</v>
      </c>
      <c r="T25" s="269">
        <v>2</v>
      </c>
    </row>
    <row r="26" spans="1:20" x14ac:dyDescent="0.25">
      <c r="A26" s="268">
        <f t="shared" si="0"/>
        <v>5</v>
      </c>
      <c r="B26" s="268">
        <f t="shared" si="0"/>
        <v>22</v>
      </c>
      <c r="C26" s="268" t="s">
        <v>274</v>
      </c>
      <c r="D26" s="268" t="s">
        <v>285</v>
      </c>
      <c r="E26" s="268" t="str">
        <f>'Sub Cases Monthly'!$C$10</f>
        <v>Circuit Criminal</v>
      </c>
      <c r="F26" s="269" t="str">
        <f>'Sub Cases Monthly'!C16</f>
        <v>Out of State Fugitive Warrants (Non-SRS)</v>
      </c>
      <c r="G26" s="269">
        <f>'Sub Cases Monthly'!E16</f>
        <v>24</v>
      </c>
      <c r="H26" s="269">
        <f>'Sub Cases Monthly'!F16</f>
        <v>16</v>
      </c>
      <c r="I26" s="269">
        <f>'Sub Cases Monthly'!G16</f>
        <v>11</v>
      </c>
      <c r="J26" s="269">
        <f>'Sub Cases Monthly'!H16</f>
        <v>26</v>
      </c>
      <c r="K26" s="269">
        <f>'Sub Cases Monthly'!I16</f>
        <v>29</v>
      </c>
      <c r="L26" s="269">
        <f>'Sub Cases Monthly'!J16</f>
        <v>18</v>
      </c>
      <c r="M26" s="269">
        <f>'Sub Cases Monthly'!K16</f>
        <v>30</v>
      </c>
      <c r="N26" s="269">
        <f>'Sub Cases Monthly'!L16</f>
        <v>25</v>
      </c>
      <c r="O26" s="269">
        <f>'Sub Cases Monthly'!M16</f>
        <v>22</v>
      </c>
      <c r="P26" s="269">
        <f>'Sub Cases Monthly'!N16</f>
        <v>29</v>
      </c>
      <c r="Q26" s="269">
        <f>'Sub Cases Monthly'!O16</f>
        <v>28</v>
      </c>
      <c r="R26" s="269">
        <f>'Sub Cases Monthly'!P16</f>
        <v>0</v>
      </c>
      <c r="S26" s="269">
        <v>1</v>
      </c>
      <c r="T26" s="269">
        <v>2</v>
      </c>
    </row>
    <row r="27" spans="1:20" x14ac:dyDescent="0.25">
      <c r="A27" s="268">
        <f t="shared" si="0"/>
        <v>5</v>
      </c>
      <c r="B27" s="268">
        <f t="shared" si="0"/>
        <v>22</v>
      </c>
      <c r="C27" s="268" t="s">
        <v>274</v>
      </c>
      <c r="D27" s="268" t="s">
        <v>285</v>
      </c>
      <c r="E27" s="268" t="str">
        <f>'Sub Cases Monthly'!$C$10</f>
        <v>Circuit Criminal</v>
      </c>
      <c r="F27" s="269" t="str">
        <f>'Sub Cases Monthly'!C17</f>
        <v>Search Warrants (Non-SRS)</v>
      </c>
      <c r="G27" s="269">
        <f>'Sub Cases Monthly'!E17</f>
        <v>0</v>
      </c>
      <c r="H27" s="269">
        <f>'Sub Cases Monthly'!F17</f>
        <v>0</v>
      </c>
      <c r="I27" s="269">
        <f>'Sub Cases Monthly'!G17</f>
        <v>0</v>
      </c>
      <c r="J27" s="269">
        <f>'Sub Cases Monthly'!H17</f>
        <v>0</v>
      </c>
      <c r="K27" s="269">
        <f>'Sub Cases Monthly'!I17</f>
        <v>0</v>
      </c>
      <c r="L27" s="269">
        <f>'Sub Cases Monthly'!J17</f>
        <v>0</v>
      </c>
      <c r="M27" s="269">
        <f>'Sub Cases Monthly'!K17</f>
        <v>0</v>
      </c>
      <c r="N27" s="269">
        <f>'Sub Cases Monthly'!L17</f>
        <v>0</v>
      </c>
      <c r="O27" s="269">
        <f>'Sub Cases Monthly'!M17</f>
        <v>0</v>
      </c>
      <c r="P27" s="269">
        <f>'Sub Cases Monthly'!N17</f>
        <v>0</v>
      </c>
      <c r="Q27" s="269">
        <f>'Sub Cases Monthly'!O17</f>
        <v>0</v>
      </c>
      <c r="R27" s="269">
        <f>'Sub Cases Monthly'!P17</f>
        <v>0</v>
      </c>
      <c r="S27" s="269">
        <v>1</v>
      </c>
      <c r="T27" s="269">
        <v>2</v>
      </c>
    </row>
    <row r="28" spans="1:20" x14ac:dyDescent="0.25">
      <c r="A28" s="268">
        <f t="shared" si="0"/>
        <v>5</v>
      </c>
      <c r="B28" s="268">
        <f t="shared" si="0"/>
        <v>22</v>
      </c>
      <c r="C28" s="268" t="s">
        <v>274</v>
      </c>
      <c r="D28" s="268" t="s">
        <v>285</v>
      </c>
      <c r="E28" s="268" t="str">
        <f>'Sub Cases Monthly'!$C$10</f>
        <v>Circuit Criminal</v>
      </c>
      <c r="F28" s="269" t="str">
        <f>'Sub Cases Monthly'!C18</f>
        <v>Cases unable to be categorized</v>
      </c>
      <c r="G28" s="269">
        <f>'Sub Cases Monthly'!E18</f>
        <v>0</v>
      </c>
      <c r="H28" s="269">
        <f>'Sub Cases Monthly'!F18</f>
        <v>0</v>
      </c>
      <c r="I28" s="269">
        <f>'Sub Cases Monthly'!G18</f>
        <v>0</v>
      </c>
      <c r="J28" s="269">
        <f>'Sub Cases Monthly'!H18</f>
        <v>0</v>
      </c>
      <c r="K28" s="269">
        <f>'Sub Cases Monthly'!I18</f>
        <v>0</v>
      </c>
      <c r="L28" s="269">
        <f>'Sub Cases Monthly'!J18</f>
        <v>0</v>
      </c>
      <c r="M28" s="269">
        <f>'Sub Cases Monthly'!K18</f>
        <v>0</v>
      </c>
      <c r="N28" s="269">
        <f>'Sub Cases Monthly'!L18</f>
        <v>0</v>
      </c>
      <c r="O28" s="269">
        <f>'Sub Cases Monthly'!M18</f>
        <v>0</v>
      </c>
      <c r="P28" s="269">
        <f>'Sub Cases Monthly'!N18</f>
        <v>0</v>
      </c>
      <c r="Q28" s="269">
        <f>'Sub Cases Monthly'!O18</f>
        <v>0</v>
      </c>
      <c r="R28" s="269">
        <f>'Sub Cases Monthly'!P18</f>
        <v>0</v>
      </c>
      <c r="S28" s="269">
        <v>1</v>
      </c>
      <c r="T28" s="269">
        <v>2</v>
      </c>
    </row>
    <row r="29" spans="1:20" x14ac:dyDescent="0.25">
      <c r="A29" s="268">
        <f t="shared" si="0"/>
        <v>5</v>
      </c>
      <c r="B29" s="268">
        <f t="shared" si="0"/>
        <v>22</v>
      </c>
      <c r="C29" s="268" t="s">
        <v>274</v>
      </c>
      <c r="D29" s="268" t="s">
        <v>285</v>
      </c>
      <c r="E29" s="268" t="str">
        <f>'Sub Cases Monthly'!$C$21</f>
        <v>County Criminal</v>
      </c>
      <c r="F29" s="269" t="str">
        <f>'Sub Cases Monthly'!C22</f>
        <v>Misdemeanors/Worthless Checks (SRS)</v>
      </c>
      <c r="G29" s="269">
        <f>'Sub Cases Monthly'!E22</f>
        <v>439</v>
      </c>
      <c r="H29" s="269">
        <f>'Sub Cases Monthly'!F22</f>
        <v>464</v>
      </c>
      <c r="I29" s="269">
        <f>'Sub Cases Monthly'!G22</f>
        <v>500</v>
      </c>
      <c r="J29" s="269">
        <f>'Sub Cases Monthly'!H22</f>
        <v>421</v>
      </c>
      <c r="K29" s="269">
        <f>'Sub Cases Monthly'!I22</f>
        <v>456</v>
      </c>
      <c r="L29" s="269">
        <f>'Sub Cases Monthly'!J22</f>
        <v>440</v>
      </c>
      <c r="M29" s="269">
        <f>'Sub Cases Monthly'!K22</f>
        <v>497</v>
      </c>
      <c r="N29" s="269">
        <f>'Sub Cases Monthly'!L22</f>
        <v>482</v>
      </c>
      <c r="O29" s="269">
        <f>'Sub Cases Monthly'!M22</f>
        <v>509</v>
      </c>
      <c r="P29" s="269">
        <f>'Sub Cases Monthly'!N22</f>
        <v>463</v>
      </c>
      <c r="Q29" s="269">
        <f>'Sub Cases Monthly'!O22</f>
        <v>497</v>
      </c>
      <c r="R29" s="269">
        <f>'Sub Cases Monthly'!P22</f>
        <v>0</v>
      </c>
      <c r="S29" s="269">
        <v>1</v>
      </c>
      <c r="T29" s="269">
        <v>2</v>
      </c>
    </row>
    <row r="30" spans="1:20" x14ac:dyDescent="0.25">
      <c r="A30" s="268">
        <f t="shared" si="0"/>
        <v>5</v>
      </c>
      <c r="B30" s="268">
        <f t="shared" si="0"/>
        <v>22</v>
      </c>
      <c r="C30" s="268" t="s">
        <v>274</v>
      </c>
      <c r="D30" s="268" t="s">
        <v>285</v>
      </c>
      <c r="E30" s="268" t="str">
        <f>'Sub Cases Monthly'!$C$21</f>
        <v>County Criminal</v>
      </c>
      <c r="F30" s="269" t="str">
        <f>'Sub Cases Monthly'!C23</f>
        <v>County/Municipal Ordinances (SRS)</v>
      </c>
      <c r="G30" s="269">
        <f>'Sub Cases Monthly'!E23</f>
        <v>11</v>
      </c>
      <c r="H30" s="269">
        <f>'Sub Cases Monthly'!F23</f>
        <v>16</v>
      </c>
      <c r="I30" s="269">
        <f>'Sub Cases Monthly'!G23</f>
        <v>8</v>
      </c>
      <c r="J30" s="269">
        <f>'Sub Cases Monthly'!H23</f>
        <v>10</v>
      </c>
      <c r="K30" s="269">
        <f>'Sub Cases Monthly'!I23</f>
        <v>35</v>
      </c>
      <c r="L30" s="269">
        <f>'Sub Cases Monthly'!J23</f>
        <v>9</v>
      </c>
      <c r="M30" s="269">
        <f>'Sub Cases Monthly'!K23</f>
        <v>9</v>
      </c>
      <c r="N30" s="269">
        <f>'Sub Cases Monthly'!L23</f>
        <v>10</v>
      </c>
      <c r="O30" s="269">
        <f>'Sub Cases Monthly'!M23</f>
        <v>12</v>
      </c>
      <c r="P30" s="269">
        <f>'Sub Cases Monthly'!N23</f>
        <v>10</v>
      </c>
      <c r="Q30" s="269">
        <f>'Sub Cases Monthly'!O23</f>
        <v>13</v>
      </c>
      <c r="R30" s="269">
        <f>'Sub Cases Monthly'!P23</f>
        <v>0</v>
      </c>
      <c r="S30" s="269">
        <v>1</v>
      </c>
      <c r="T30" s="269">
        <v>2</v>
      </c>
    </row>
    <row r="31" spans="1:20" x14ac:dyDescent="0.25">
      <c r="A31" s="268">
        <f t="shared" si="0"/>
        <v>5</v>
      </c>
      <c r="B31" s="268">
        <f t="shared" si="0"/>
        <v>22</v>
      </c>
      <c r="C31" s="268" t="s">
        <v>274</v>
      </c>
      <c r="D31" s="268" t="s">
        <v>285</v>
      </c>
      <c r="E31" s="268" t="str">
        <f>'Sub Cases Monthly'!$C$21</f>
        <v>County Criminal</v>
      </c>
      <c r="F31" s="269" t="str">
        <f>'Sub Cases Monthly'!C24</f>
        <v>Non-Criminal Infractions (SRS)</v>
      </c>
      <c r="G31" s="269">
        <f>'Sub Cases Monthly'!E24</f>
        <v>187</v>
      </c>
      <c r="H31" s="269">
        <f>'Sub Cases Monthly'!F24</f>
        <v>173</v>
      </c>
      <c r="I31" s="269">
        <f>'Sub Cases Monthly'!G24</f>
        <v>184</v>
      </c>
      <c r="J31" s="269">
        <f>'Sub Cases Monthly'!H24</f>
        <v>178</v>
      </c>
      <c r="K31" s="269">
        <f>'Sub Cases Monthly'!I24</f>
        <v>195</v>
      </c>
      <c r="L31" s="269">
        <f>'Sub Cases Monthly'!J24</f>
        <v>263</v>
      </c>
      <c r="M31" s="269">
        <f>'Sub Cases Monthly'!K24</f>
        <v>235</v>
      </c>
      <c r="N31" s="269">
        <f>'Sub Cases Monthly'!L24</f>
        <v>253</v>
      </c>
      <c r="O31" s="269">
        <f>'Sub Cases Monthly'!M24</f>
        <v>224</v>
      </c>
      <c r="P31" s="269">
        <f>'Sub Cases Monthly'!N24</f>
        <v>191</v>
      </c>
      <c r="Q31" s="269">
        <f>'Sub Cases Monthly'!O24</f>
        <v>227</v>
      </c>
      <c r="R31" s="269">
        <f>'Sub Cases Monthly'!P24</f>
        <v>0</v>
      </c>
      <c r="S31" s="269">
        <v>1</v>
      </c>
      <c r="T31" s="269">
        <v>2</v>
      </c>
    </row>
    <row r="32" spans="1:20" x14ac:dyDescent="0.25">
      <c r="A32" s="268">
        <f t="shared" si="0"/>
        <v>5</v>
      </c>
      <c r="B32" s="268">
        <f t="shared" si="0"/>
        <v>22</v>
      </c>
      <c r="C32" s="268" t="s">
        <v>274</v>
      </c>
      <c r="D32" s="268" t="s">
        <v>285</v>
      </c>
      <c r="E32" s="268" t="str">
        <f>'Sub Cases Monthly'!$C$21</f>
        <v>County Criminal</v>
      </c>
      <c r="F32" s="269" t="str">
        <f>'Sub Cases Monthly'!C25</f>
        <v>Out of State Fugitive Warrants (Non-SRS)</v>
      </c>
      <c r="G32" s="269">
        <f>'Sub Cases Monthly'!E25</f>
        <v>0</v>
      </c>
      <c r="H32" s="269">
        <f>'Sub Cases Monthly'!F25</f>
        <v>0</v>
      </c>
      <c r="I32" s="269">
        <f>'Sub Cases Monthly'!G25</f>
        <v>0</v>
      </c>
      <c r="J32" s="269">
        <f>'Sub Cases Monthly'!H25</f>
        <v>0</v>
      </c>
      <c r="K32" s="269">
        <f>'Sub Cases Monthly'!I25</f>
        <v>0</v>
      </c>
      <c r="L32" s="269">
        <f>'Sub Cases Monthly'!J25</f>
        <v>0</v>
      </c>
      <c r="M32" s="269">
        <f>'Sub Cases Monthly'!K25</f>
        <v>0</v>
      </c>
      <c r="N32" s="269">
        <f>'Sub Cases Monthly'!L25</f>
        <v>0</v>
      </c>
      <c r="O32" s="269">
        <f>'Sub Cases Monthly'!M25</f>
        <v>0</v>
      </c>
      <c r="P32" s="269">
        <f>'Sub Cases Monthly'!N25</f>
        <v>0</v>
      </c>
      <c r="Q32" s="269">
        <f>'Sub Cases Monthly'!O25</f>
        <v>0</v>
      </c>
      <c r="R32" s="269">
        <f>'Sub Cases Monthly'!P25</f>
        <v>0</v>
      </c>
      <c r="S32" s="269">
        <v>1</v>
      </c>
      <c r="T32" s="269">
        <v>2</v>
      </c>
    </row>
    <row r="33" spans="1:20" x14ac:dyDescent="0.25">
      <c r="A33" s="268">
        <f t="shared" si="0"/>
        <v>5</v>
      </c>
      <c r="B33" s="268">
        <f t="shared" si="0"/>
        <v>22</v>
      </c>
      <c r="C33" s="268" t="s">
        <v>274</v>
      </c>
      <c r="D33" s="268" t="s">
        <v>285</v>
      </c>
      <c r="E33" s="268" t="str">
        <f>'Sub Cases Monthly'!$C$21</f>
        <v>County Criminal</v>
      </c>
      <c r="F33" s="269" t="str">
        <f>'Sub Cases Monthly'!C26</f>
        <v>Search Warrants (Non-SRS)</v>
      </c>
      <c r="G33" s="269">
        <f>'Sub Cases Monthly'!E26</f>
        <v>0</v>
      </c>
      <c r="H33" s="269">
        <f>'Sub Cases Monthly'!F26</f>
        <v>0</v>
      </c>
      <c r="I33" s="269">
        <f>'Sub Cases Monthly'!G26</f>
        <v>0</v>
      </c>
      <c r="J33" s="269">
        <f>'Sub Cases Monthly'!H26</f>
        <v>0</v>
      </c>
      <c r="K33" s="269">
        <f>'Sub Cases Monthly'!I26</f>
        <v>0</v>
      </c>
      <c r="L33" s="269">
        <f>'Sub Cases Monthly'!J26</f>
        <v>0</v>
      </c>
      <c r="M33" s="269">
        <f>'Sub Cases Monthly'!K26</f>
        <v>0</v>
      </c>
      <c r="N33" s="269">
        <f>'Sub Cases Monthly'!L26</f>
        <v>0</v>
      </c>
      <c r="O33" s="269">
        <f>'Sub Cases Monthly'!M26</f>
        <v>0</v>
      </c>
      <c r="P33" s="269">
        <f>'Sub Cases Monthly'!N26</f>
        <v>0</v>
      </c>
      <c r="Q33" s="269">
        <f>'Sub Cases Monthly'!O26</f>
        <v>0</v>
      </c>
      <c r="R33" s="269">
        <f>'Sub Cases Monthly'!P26</f>
        <v>0</v>
      </c>
      <c r="S33" s="269">
        <v>1</v>
      </c>
      <c r="T33" s="269">
        <v>2</v>
      </c>
    </row>
    <row r="34" spans="1:20" x14ac:dyDescent="0.25">
      <c r="A34" s="268">
        <f t="shared" si="0"/>
        <v>5</v>
      </c>
      <c r="B34" s="268">
        <f t="shared" si="0"/>
        <v>22</v>
      </c>
      <c r="C34" s="268" t="s">
        <v>274</v>
      </c>
      <c r="D34" s="268" t="s">
        <v>285</v>
      </c>
      <c r="E34" s="268" t="str">
        <f>'Sub Cases Monthly'!$C$21</f>
        <v>County Criminal</v>
      </c>
      <c r="F34" s="269" t="str">
        <f>'Sub Cases Monthly'!C27</f>
        <v>Cases unable to be categorized</v>
      </c>
      <c r="G34" s="269">
        <f>'Sub Cases Monthly'!E27</f>
        <v>0</v>
      </c>
      <c r="H34" s="269">
        <f>'Sub Cases Monthly'!F27</f>
        <v>0</v>
      </c>
      <c r="I34" s="269">
        <f>'Sub Cases Monthly'!G27</f>
        <v>0</v>
      </c>
      <c r="J34" s="269">
        <f>'Sub Cases Monthly'!H27</f>
        <v>0</v>
      </c>
      <c r="K34" s="269">
        <f>'Sub Cases Monthly'!I27</f>
        <v>0</v>
      </c>
      <c r="L34" s="269">
        <f>'Sub Cases Monthly'!J27</f>
        <v>0</v>
      </c>
      <c r="M34" s="269">
        <f>'Sub Cases Monthly'!K27</f>
        <v>0</v>
      </c>
      <c r="N34" s="269">
        <f>'Sub Cases Monthly'!L27</f>
        <v>0</v>
      </c>
      <c r="O34" s="269">
        <f>'Sub Cases Monthly'!M27</f>
        <v>0</v>
      </c>
      <c r="P34" s="269">
        <f>'Sub Cases Monthly'!N27</f>
        <v>0</v>
      </c>
      <c r="Q34" s="269">
        <f>'Sub Cases Monthly'!O27</f>
        <v>0</v>
      </c>
      <c r="R34" s="269">
        <f>'Sub Cases Monthly'!P27</f>
        <v>0</v>
      </c>
      <c r="S34" s="269">
        <v>1</v>
      </c>
      <c r="T34" s="269">
        <v>2</v>
      </c>
    </row>
    <row r="35" spans="1:20" x14ac:dyDescent="0.25">
      <c r="A35" s="268">
        <f t="shared" si="0"/>
        <v>5</v>
      </c>
      <c r="B35" s="268">
        <f t="shared" si="0"/>
        <v>22</v>
      </c>
      <c r="C35" s="268" t="s">
        <v>274</v>
      </c>
      <c r="D35" s="268" t="s">
        <v>285</v>
      </c>
      <c r="E35" s="268" t="str">
        <f>'Sub Cases Monthly'!$C$30</f>
        <v>Juvenile Delinquency</v>
      </c>
      <c r="F35" s="269" t="str">
        <f>'Sub Cases Monthly'!C31</f>
        <v>Delinquency Complaints, Incl Xfers for Disposition (SRS)</v>
      </c>
      <c r="G35" s="269">
        <f>'Sub Cases Monthly'!E31</f>
        <v>86</v>
      </c>
      <c r="H35" s="269">
        <f>'Sub Cases Monthly'!F31</f>
        <v>69</v>
      </c>
      <c r="I35" s="269">
        <f>'Sub Cases Monthly'!G31</f>
        <v>97</v>
      </c>
      <c r="J35" s="269">
        <f>'Sub Cases Monthly'!H31</f>
        <v>80</v>
      </c>
      <c r="K35" s="269">
        <f>'Sub Cases Monthly'!I31</f>
        <v>84</v>
      </c>
      <c r="L35" s="269">
        <f>'Sub Cases Monthly'!J31</f>
        <v>87</v>
      </c>
      <c r="M35" s="269">
        <f>'Sub Cases Monthly'!K31</f>
        <v>88</v>
      </c>
      <c r="N35" s="269">
        <f>'Sub Cases Monthly'!L31</f>
        <v>95</v>
      </c>
      <c r="O35" s="269">
        <f>'Sub Cases Monthly'!M31</f>
        <v>69</v>
      </c>
      <c r="P35" s="269">
        <f>'Sub Cases Monthly'!N31</f>
        <v>56</v>
      </c>
      <c r="Q35" s="269">
        <f>'Sub Cases Monthly'!O31</f>
        <v>67</v>
      </c>
      <c r="R35" s="269">
        <f>'Sub Cases Monthly'!P31</f>
        <v>0</v>
      </c>
      <c r="S35" s="269">
        <v>1</v>
      </c>
      <c r="T35" s="269">
        <v>2</v>
      </c>
    </row>
    <row r="36" spans="1:20" x14ac:dyDescent="0.25">
      <c r="A36" s="268">
        <f t="shared" si="0"/>
        <v>5</v>
      </c>
      <c r="B36" s="268">
        <f t="shared" si="0"/>
        <v>22</v>
      </c>
      <c r="C36" s="268" t="s">
        <v>274</v>
      </c>
      <c r="D36" s="268" t="s">
        <v>285</v>
      </c>
      <c r="E36" s="268" t="str">
        <f>'Sub Cases Monthly'!$C$30</f>
        <v>Juvenile Delinquency</v>
      </c>
      <c r="F36" s="269" t="str">
        <f>'Sub Cases Monthly'!C32</f>
        <v>Non-criminal (1st offense) juvenile sexting cases</v>
      </c>
      <c r="G36" s="269">
        <f>'Sub Cases Monthly'!E32</f>
        <v>0</v>
      </c>
      <c r="H36" s="269">
        <f>'Sub Cases Monthly'!F32</f>
        <v>4</v>
      </c>
      <c r="I36" s="269">
        <f>'Sub Cases Monthly'!G32</f>
        <v>2</v>
      </c>
      <c r="J36" s="269">
        <f>'Sub Cases Monthly'!H32</f>
        <v>1</v>
      </c>
      <c r="K36" s="269">
        <f>'Sub Cases Monthly'!I32</f>
        <v>5</v>
      </c>
      <c r="L36" s="269">
        <f>'Sub Cases Monthly'!J32</f>
        <v>3</v>
      </c>
      <c r="M36" s="269">
        <f>'Sub Cases Monthly'!K32</f>
        <v>6</v>
      </c>
      <c r="N36" s="269">
        <f>'Sub Cases Monthly'!L32</f>
        <v>1</v>
      </c>
      <c r="O36" s="269">
        <f>'Sub Cases Monthly'!M32</f>
        <v>0</v>
      </c>
      <c r="P36" s="269">
        <f>'Sub Cases Monthly'!N32</f>
        <v>0</v>
      </c>
      <c r="Q36" s="269">
        <f>'Sub Cases Monthly'!O32</f>
        <v>0</v>
      </c>
      <c r="R36" s="269">
        <f>'Sub Cases Monthly'!P32</f>
        <v>0</v>
      </c>
      <c r="S36" s="269">
        <v>1</v>
      </c>
      <c r="T36" s="269">
        <v>2</v>
      </c>
    </row>
    <row r="37" spans="1:20" x14ac:dyDescent="0.25">
      <c r="A37" s="268">
        <f t="shared" si="0"/>
        <v>5</v>
      </c>
      <c r="B37" s="268">
        <f t="shared" si="0"/>
        <v>22</v>
      </c>
      <c r="C37" s="268" t="s">
        <v>274</v>
      </c>
      <c r="D37" s="268" t="s">
        <v>285</v>
      </c>
      <c r="E37" s="268" t="str">
        <f>'Sub Cases Monthly'!$C$30</f>
        <v>Juvenile Delinquency</v>
      </c>
      <c r="F37" s="269" t="str">
        <f>'Sub Cases Monthly'!C33</f>
        <v>Transfers for Jurisdiction/Supervision Only (Non-SRS)</v>
      </c>
      <c r="G37" s="269">
        <f>'Sub Cases Monthly'!E33</f>
        <v>4</v>
      </c>
      <c r="H37" s="269">
        <f>'Sub Cases Monthly'!F33</f>
        <v>0</v>
      </c>
      <c r="I37" s="269">
        <f>'Sub Cases Monthly'!G33</f>
        <v>1</v>
      </c>
      <c r="J37" s="269">
        <f>'Sub Cases Monthly'!H33</f>
        <v>2</v>
      </c>
      <c r="K37" s="269">
        <f>'Sub Cases Monthly'!I33</f>
        <v>1</v>
      </c>
      <c r="L37" s="269">
        <f>'Sub Cases Monthly'!J33</f>
        <v>0</v>
      </c>
      <c r="M37" s="269">
        <f>'Sub Cases Monthly'!K33</f>
        <v>0</v>
      </c>
      <c r="N37" s="269">
        <f>'Sub Cases Monthly'!L33</f>
        <v>0</v>
      </c>
      <c r="O37" s="269">
        <f>'Sub Cases Monthly'!M33</f>
        <v>0</v>
      </c>
      <c r="P37" s="269">
        <f>'Sub Cases Monthly'!N33</f>
        <v>2</v>
      </c>
      <c r="Q37" s="269">
        <f>'Sub Cases Monthly'!O33</f>
        <v>12</v>
      </c>
      <c r="R37" s="269">
        <f>'Sub Cases Monthly'!P33</f>
        <v>0</v>
      </c>
      <c r="S37" s="269">
        <v>1</v>
      </c>
      <c r="T37" s="269">
        <v>2</v>
      </c>
    </row>
    <row r="38" spans="1:20" x14ac:dyDescent="0.25">
      <c r="A38" s="268">
        <f t="shared" si="0"/>
        <v>5</v>
      </c>
      <c r="B38" s="268">
        <f t="shared" si="0"/>
        <v>22</v>
      </c>
      <c r="C38" s="268" t="s">
        <v>274</v>
      </c>
      <c r="D38" s="268" t="s">
        <v>285</v>
      </c>
      <c r="E38" s="268" t="str">
        <f>'Sub Cases Monthly'!$C$30</f>
        <v>Juvenile Delinquency</v>
      </c>
      <c r="F38" s="269" t="str">
        <f>'Sub Cases Monthly'!C34</f>
        <v>Cases unable to be categorized</v>
      </c>
      <c r="G38" s="269">
        <f>'Sub Cases Monthly'!E34</f>
        <v>0</v>
      </c>
      <c r="H38" s="269">
        <f>'Sub Cases Monthly'!F34</f>
        <v>0</v>
      </c>
      <c r="I38" s="269">
        <f>'Sub Cases Monthly'!G34</f>
        <v>0</v>
      </c>
      <c r="J38" s="269">
        <f>'Sub Cases Monthly'!H34</f>
        <v>0</v>
      </c>
      <c r="K38" s="269">
        <f>'Sub Cases Monthly'!I34</f>
        <v>0</v>
      </c>
      <c r="L38" s="269">
        <f>'Sub Cases Monthly'!J34</f>
        <v>0</v>
      </c>
      <c r="M38" s="269">
        <f>'Sub Cases Monthly'!K34</f>
        <v>0</v>
      </c>
      <c r="N38" s="269">
        <f>'Sub Cases Monthly'!L34</f>
        <v>0</v>
      </c>
      <c r="O38" s="269">
        <f>'Sub Cases Monthly'!M34</f>
        <v>0</v>
      </c>
      <c r="P38" s="269">
        <f>'Sub Cases Monthly'!N34</f>
        <v>0</v>
      </c>
      <c r="Q38" s="269">
        <f>'Sub Cases Monthly'!O34</f>
        <v>0</v>
      </c>
      <c r="R38" s="269">
        <f>'Sub Cases Monthly'!P34</f>
        <v>0</v>
      </c>
      <c r="S38" s="269">
        <v>1</v>
      </c>
      <c r="T38" s="269">
        <v>2</v>
      </c>
    </row>
    <row r="39" spans="1:20" x14ac:dyDescent="0.25">
      <c r="A39" s="268">
        <f t="shared" si="0"/>
        <v>5</v>
      </c>
      <c r="B39" s="268">
        <f t="shared" si="0"/>
        <v>22</v>
      </c>
      <c r="C39" s="268" t="s">
        <v>274</v>
      </c>
      <c r="D39" s="268" t="s">
        <v>285</v>
      </c>
      <c r="E39" s="268" t="str">
        <f>'Sub Cases Monthly'!$C$37</f>
        <v>Criminal Traffic - UTCs</v>
      </c>
      <c r="F39" s="269" t="str">
        <f>'Sub Cases Monthly'!C38</f>
        <v>DUI (SRS)</v>
      </c>
      <c r="G39" s="269">
        <f>'Sub Cases Monthly'!E38</f>
        <v>227</v>
      </c>
      <c r="H39" s="269">
        <f>'Sub Cases Monthly'!F38</f>
        <v>194</v>
      </c>
      <c r="I39" s="269">
        <f>'Sub Cases Monthly'!G38</f>
        <v>197</v>
      </c>
      <c r="J39" s="269">
        <f>'Sub Cases Monthly'!H38</f>
        <v>212</v>
      </c>
      <c r="K39" s="269">
        <f>'Sub Cases Monthly'!I38</f>
        <v>212</v>
      </c>
      <c r="L39" s="269">
        <f>'Sub Cases Monthly'!J38</f>
        <v>198</v>
      </c>
      <c r="M39" s="269">
        <f>'Sub Cases Monthly'!K38</f>
        <v>240</v>
      </c>
      <c r="N39" s="269">
        <f>'Sub Cases Monthly'!L38</f>
        <v>212</v>
      </c>
      <c r="O39" s="269">
        <f>'Sub Cases Monthly'!M38</f>
        <v>169</v>
      </c>
      <c r="P39" s="269">
        <f>'Sub Cases Monthly'!N38</f>
        <v>217</v>
      </c>
      <c r="Q39" s="269">
        <f>'Sub Cases Monthly'!O38</f>
        <v>185</v>
      </c>
      <c r="R39" s="269">
        <f>'Sub Cases Monthly'!P38</f>
        <v>0</v>
      </c>
      <c r="S39" s="269">
        <v>1</v>
      </c>
      <c r="T39" s="269">
        <v>2</v>
      </c>
    </row>
    <row r="40" spans="1:20" x14ac:dyDescent="0.25">
      <c r="A40" s="268">
        <f t="shared" si="0"/>
        <v>5</v>
      </c>
      <c r="B40" s="268">
        <f t="shared" si="0"/>
        <v>22</v>
      </c>
      <c r="C40" s="268" t="s">
        <v>274</v>
      </c>
      <c r="D40" s="268" t="s">
        <v>285</v>
      </c>
      <c r="E40" s="268" t="str">
        <f>'Sub Cases Monthly'!$C$37</f>
        <v>Criminal Traffic - UTCs</v>
      </c>
      <c r="F40" s="269" t="str">
        <f>'Sub Cases Monthly'!C39</f>
        <v>Other Criminal Traffic (SRS)</v>
      </c>
      <c r="G40" s="269">
        <f>'Sub Cases Monthly'!E39</f>
        <v>616</v>
      </c>
      <c r="H40" s="269">
        <f>'Sub Cases Monthly'!F39</f>
        <v>544</v>
      </c>
      <c r="I40" s="269">
        <f>'Sub Cases Monthly'!G39</f>
        <v>518</v>
      </c>
      <c r="J40" s="269">
        <f>'Sub Cases Monthly'!H39</f>
        <v>549</v>
      </c>
      <c r="K40" s="269">
        <f>'Sub Cases Monthly'!I39</f>
        <v>546</v>
      </c>
      <c r="L40" s="269">
        <f>'Sub Cases Monthly'!J39</f>
        <v>642</v>
      </c>
      <c r="M40" s="269">
        <f>'Sub Cases Monthly'!K39</f>
        <v>657</v>
      </c>
      <c r="N40" s="269">
        <f>'Sub Cases Monthly'!L39</f>
        <v>591</v>
      </c>
      <c r="O40" s="269">
        <f>'Sub Cases Monthly'!M39</f>
        <v>573</v>
      </c>
      <c r="P40" s="269">
        <f>'Sub Cases Monthly'!N39</f>
        <v>603</v>
      </c>
      <c r="Q40" s="269">
        <f>'Sub Cases Monthly'!O39</f>
        <v>614</v>
      </c>
      <c r="R40" s="269">
        <f>'Sub Cases Monthly'!P39</f>
        <v>0</v>
      </c>
      <c r="S40" s="269">
        <v>1</v>
      </c>
      <c r="T40" s="269">
        <v>2</v>
      </c>
    </row>
    <row r="41" spans="1:20" x14ac:dyDescent="0.25">
      <c r="A41" s="268">
        <f t="shared" si="0"/>
        <v>5</v>
      </c>
      <c r="B41" s="268">
        <f t="shared" si="0"/>
        <v>22</v>
      </c>
      <c r="C41" s="268" t="s">
        <v>274</v>
      </c>
      <c r="D41" s="268" t="s">
        <v>285</v>
      </c>
      <c r="E41" s="268" t="str">
        <f>'Sub Cases Monthly'!$C$37</f>
        <v>Criminal Traffic - UTCs</v>
      </c>
      <c r="F41" s="269" t="str">
        <f>'Sub Cases Monthly'!C40</f>
        <v>Cases unable to be categorized</v>
      </c>
      <c r="G41" s="269">
        <f>'Sub Cases Monthly'!E40</f>
        <v>0</v>
      </c>
      <c r="H41" s="269">
        <f>'Sub Cases Monthly'!F40</f>
        <v>0</v>
      </c>
      <c r="I41" s="269">
        <f>'Sub Cases Monthly'!G40</f>
        <v>0</v>
      </c>
      <c r="J41" s="269">
        <f>'Sub Cases Monthly'!H40</f>
        <v>0</v>
      </c>
      <c r="K41" s="269">
        <f>'Sub Cases Monthly'!I40</f>
        <v>0</v>
      </c>
      <c r="L41" s="269">
        <f>'Sub Cases Monthly'!J40</f>
        <v>0</v>
      </c>
      <c r="M41" s="269">
        <f>'Sub Cases Monthly'!K40</f>
        <v>0</v>
      </c>
      <c r="N41" s="269">
        <f>'Sub Cases Monthly'!L40</f>
        <v>0</v>
      </c>
      <c r="O41" s="269">
        <f>'Sub Cases Monthly'!M40</f>
        <v>0</v>
      </c>
      <c r="P41" s="269">
        <f>'Sub Cases Monthly'!N40</f>
        <v>0</v>
      </c>
      <c r="Q41" s="269">
        <f>'Sub Cases Monthly'!O40</f>
        <v>0</v>
      </c>
      <c r="R41" s="269">
        <f>'Sub Cases Monthly'!P40</f>
        <v>0</v>
      </c>
      <c r="S41" s="269">
        <v>1</v>
      </c>
      <c r="T41" s="269">
        <v>2</v>
      </c>
    </row>
    <row r="42" spans="1:20" x14ac:dyDescent="0.25">
      <c r="A42" s="268">
        <f t="shared" si="0"/>
        <v>5</v>
      </c>
      <c r="B42" s="268">
        <f t="shared" si="0"/>
        <v>22</v>
      </c>
      <c r="C42" s="268" t="s">
        <v>274</v>
      </c>
      <c r="D42" s="268" t="s">
        <v>285</v>
      </c>
      <c r="E42" s="268" t="str">
        <f>'Sub Cases Monthly'!$C$43</f>
        <v>Circuit Civil</v>
      </c>
      <c r="F42" s="269" t="str">
        <f>'Sub Cases Monthly'!C44</f>
        <v>Professional Malpractice (SRS)</v>
      </c>
      <c r="G42" s="269">
        <f>'Sub Cases Monthly'!E44</f>
        <v>0</v>
      </c>
      <c r="H42" s="269">
        <f>'Sub Cases Monthly'!F44</f>
        <v>0</v>
      </c>
      <c r="I42" s="269">
        <f>'Sub Cases Monthly'!G44</f>
        <v>2</v>
      </c>
      <c r="J42" s="269">
        <f>'Sub Cases Monthly'!H44</f>
        <v>1</v>
      </c>
      <c r="K42" s="269">
        <f>'Sub Cases Monthly'!I44</f>
        <v>3</v>
      </c>
      <c r="L42" s="269">
        <f>'Sub Cases Monthly'!J44</f>
        <v>2</v>
      </c>
      <c r="M42" s="269">
        <f>'Sub Cases Monthly'!K44</f>
        <v>2</v>
      </c>
      <c r="N42" s="269">
        <f>'Sub Cases Monthly'!L44</f>
        <v>2</v>
      </c>
      <c r="O42" s="269">
        <f>'Sub Cases Monthly'!M44</f>
        <v>6</v>
      </c>
      <c r="P42" s="269">
        <f>'Sub Cases Monthly'!N44</f>
        <v>3</v>
      </c>
      <c r="Q42" s="269">
        <f>'Sub Cases Monthly'!O44</f>
        <v>1</v>
      </c>
      <c r="R42" s="269">
        <f>'Sub Cases Monthly'!P44</f>
        <v>0</v>
      </c>
      <c r="S42" s="269">
        <v>1</v>
      </c>
      <c r="T42" s="269">
        <v>2</v>
      </c>
    </row>
    <row r="43" spans="1:20" x14ac:dyDescent="0.25">
      <c r="A43" s="268">
        <f t="shared" si="0"/>
        <v>5</v>
      </c>
      <c r="B43" s="268">
        <f t="shared" si="0"/>
        <v>22</v>
      </c>
      <c r="C43" s="268" t="s">
        <v>274</v>
      </c>
      <c r="D43" s="268" t="s">
        <v>285</v>
      </c>
      <c r="E43" s="268" t="str">
        <f>'Sub Cases Monthly'!$C$43</f>
        <v>Circuit Civil</v>
      </c>
      <c r="F43" s="269" t="str">
        <f>'Sub Cases Monthly'!C45</f>
        <v>Products Liability (SRS)</v>
      </c>
      <c r="G43" s="269">
        <f>'Sub Cases Monthly'!E45</f>
        <v>4</v>
      </c>
      <c r="H43" s="269">
        <f>'Sub Cases Monthly'!F45</f>
        <v>6</v>
      </c>
      <c r="I43" s="269">
        <f>'Sub Cases Monthly'!G45</f>
        <v>0</v>
      </c>
      <c r="J43" s="269">
        <f>'Sub Cases Monthly'!H45</f>
        <v>0</v>
      </c>
      <c r="K43" s="269">
        <f>'Sub Cases Monthly'!I45</f>
        <v>0</v>
      </c>
      <c r="L43" s="269">
        <f>'Sub Cases Monthly'!J45</f>
        <v>0</v>
      </c>
      <c r="M43" s="269">
        <f>'Sub Cases Monthly'!K45</f>
        <v>0</v>
      </c>
      <c r="N43" s="269">
        <f>'Sub Cases Monthly'!L45</f>
        <v>2</v>
      </c>
      <c r="O43" s="269">
        <f>'Sub Cases Monthly'!M45</f>
        <v>0</v>
      </c>
      <c r="P43" s="269">
        <f>'Sub Cases Monthly'!N45</f>
        <v>0</v>
      </c>
      <c r="Q43" s="269">
        <f>'Sub Cases Monthly'!O45</f>
        <v>2</v>
      </c>
      <c r="R43" s="269">
        <f>'Sub Cases Monthly'!P45</f>
        <v>0</v>
      </c>
      <c r="S43" s="269">
        <v>1</v>
      </c>
      <c r="T43" s="269">
        <v>2</v>
      </c>
    </row>
    <row r="44" spans="1:20" x14ac:dyDescent="0.25">
      <c r="A44" s="268">
        <f t="shared" si="0"/>
        <v>5</v>
      </c>
      <c r="B44" s="268">
        <f t="shared" si="0"/>
        <v>22</v>
      </c>
      <c r="C44" s="268" t="s">
        <v>274</v>
      </c>
      <c r="D44" s="268" t="s">
        <v>285</v>
      </c>
      <c r="E44" s="268" t="str">
        <f>'Sub Cases Monthly'!$C$43</f>
        <v>Circuit Civil</v>
      </c>
      <c r="F44" s="269" t="str">
        <f>'Sub Cases Monthly'!C46</f>
        <v>Auto Negligence (SRS)</v>
      </c>
      <c r="G44" s="269">
        <f>'Sub Cases Monthly'!E46</f>
        <v>64</v>
      </c>
      <c r="H44" s="269">
        <f>'Sub Cases Monthly'!F46</f>
        <v>53</v>
      </c>
      <c r="I44" s="269">
        <f>'Sub Cases Monthly'!G46</f>
        <v>59</v>
      </c>
      <c r="J44" s="269">
        <f>'Sub Cases Monthly'!H46</f>
        <v>60</v>
      </c>
      <c r="K44" s="269">
        <f>'Sub Cases Monthly'!I46</f>
        <v>62</v>
      </c>
      <c r="L44" s="269">
        <f>'Sub Cases Monthly'!J46</f>
        <v>93</v>
      </c>
      <c r="M44" s="269">
        <f>'Sub Cases Monthly'!K46</f>
        <v>93</v>
      </c>
      <c r="N44" s="269">
        <f>'Sub Cases Monthly'!L46</f>
        <v>75</v>
      </c>
      <c r="O44" s="269">
        <f>'Sub Cases Monthly'!M46</f>
        <v>104</v>
      </c>
      <c r="P44" s="269">
        <f>'Sub Cases Monthly'!N46</f>
        <v>75</v>
      </c>
      <c r="Q44" s="269">
        <f>'Sub Cases Monthly'!O46</f>
        <v>75</v>
      </c>
      <c r="R44" s="269">
        <f>'Sub Cases Monthly'!P46</f>
        <v>0</v>
      </c>
      <c r="S44" s="269">
        <v>1</v>
      </c>
      <c r="T44" s="269">
        <v>2</v>
      </c>
    </row>
    <row r="45" spans="1:20" x14ac:dyDescent="0.25">
      <c r="A45" s="268">
        <f t="shared" si="0"/>
        <v>5</v>
      </c>
      <c r="B45" s="268">
        <f t="shared" si="0"/>
        <v>22</v>
      </c>
      <c r="C45" s="268" t="s">
        <v>274</v>
      </c>
      <c r="D45" s="268" t="s">
        <v>285</v>
      </c>
      <c r="E45" s="268" t="str">
        <f>'Sub Cases Monthly'!$C$43</f>
        <v>Circuit Civil</v>
      </c>
      <c r="F45" s="269" t="str">
        <f>'Sub Cases Monthly'!C47</f>
        <v>Condominium (SRS)</v>
      </c>
      <c r="G45" s="269">
        <f>'Sub Cases Monthly'!E47</f>
        <v>2</v>
      </c>
      <c r="H45" s="269">
        <f>'Sub Cases Monthly'!F47</f>
        <v>2</v>
      </c>
      <c r="I45" s="269">
        <f>'Sub Cases Monthly'!G47</f>
        <v>1</v>
      </c>
      <c r="J45" s="269">
        <f>'Sub Cases Monthly'!H47</f>
        <v>1</v>
      </c>
      <c r="K45" s="269">
        <f>'Sub Cases Monthly'!I47</f>
        <v>1</v>
      </c>
      <c r="L45" s="269">
        <f>'Sub Cases Monthly'!J47</f>
        <v>0</v>
      </c>
      <c r="M45" s="269">
        <f>'Sub Cases Monthly'!K47</f>
        <v>2</v>
      </c>
      <c r="N45" s="269">
        <f>'Sub Cases Monthly'!L47</f>
        <v>0</v>
      </c>
      <c r="O45" s="269">
        <f>'Sub Cases Monthly'!M47</f>
        <v>1</v>
      </c>
      <c r="P45" s="269">
        <f>'Sub Cases Monthly'!N47</f>
        <v>5</v>
      </c>
      <c r="Q45" s="269">
        <f>'Sub Cases Monthly'!O47</f>
        <v>1</v>
      </c>
      <c r="R45" s="269">
        <f>'Sub Cases Monthly'!P47</f>
        <v>0</v>
      </c>
      <c r="S45" s="269">
        <v>1</v>
      </c>
      <c r="T45" s="269">
        <v>2</v>
      </c>
    </row>
    <row r="46" spans="1:20" x14ac:dyDescent="0.25">
      <c r="A46" s="268">
        <f t="shared" si="0"/>
        <v>5</v>
      </c>
      <c r="B46" s="268">
        <f t="shared" si="0"/>
        <v>22</v>
      </c>
      <c r="C46" s="268" t="s">
        <v>274</v>
      </c>
      <c r="D46" s="268" t="s">
        <v>285</v>
      </c>
      <c r="E46" s="268" t="str">
        <f>'Sub Cases Monthly'!$C$43</f>
        <v>Circuit Civil</v>
      </c>
      <c r="F46" s="269" t="str">
        <f>'Sub Cases Monthly'!C48</f>
        <v>Contract and Indebtedness (SRS)</v>
      </c>
      <c r="G46" s="269">
        <f>'Sub Cases Monthly'!E48</f>
        <v>78</v>
      </c>
      <c r="H46" s="269">
        <f>'Sub Cases Monthly'!F48</f>
        <v>64</v>
      </c>
      <c r="I46" s="269">
        <f>'Sub Cases Monthly'!G48</f>
        <v>46</v>
      </c>
      <c r="J46" s="269">
        <f>'Sub Cases Monthly'!H48</f>
        <v>53</v>
      </c>
      <c r="K46" s="269">
        <f>'Sub Cases Monthly'!I48</f>
        <v>50</v>
      </c>
      <c r="L46" s="269">
        <f>'Sub Cases Monthly'!J48</f>
        <v>66</v>
      </c>
      <c r="M46" s="269">
        <f>'Sub Cases Monthly'!K48</f>
        <v>74</v>
      </c>
      <c r="N46" s="269">
        <f>'Sub Cases Monthly'!L48</f>
        <v>57</v>
      </c>
      <c r="O46" s="269">
        <f>'Sub Cases Monthly'!M48</f>
        <v>38</v>
      </c>
      <c r="P46" s="269">
        <f>'Sub Cases Monthly'!N48</f>
        <v>34</v>
      </c>
      <c r="Q46" s="269">
        <f>'Sub Cases Monthly'!O48</f>
        <v>49</v>
      </c>
      <c r="R46" s="269">
        <f>'Sub Cases Monthly'!P48</f>
        <v>0</v>
      </c>
      <c r="S46" s="269">
        <v>1</v>
      </c>
      <c r="T46" s="269">
        <v>2</v>
      </c>
    </row>
    <row r="47" spans="1:20" x14ac:dyDescent="0.25">
      <c r="A47" s="268">
        <f t="shared" si="0"/>
        <v>5</v>
      </c>
      <c r="B47" s="268">
        <f t="shared" si="0"/>
        <v>22</v>
      </c>
      <c r="C47" s="268" t="s">
        <v>274</v>
      </c>
      <c r="D47" s="268" t="s">
        <v>285</v>
      </c>
      <c r="E47" s="268" t="str">
        <f>'Sub Cases Monthly'!$C$43</f>
        <v>Circuit Civil</v>
      </c>
      <c r="F47" s="269" t="str">
        <f>'Sub Cases Monthly'!C49</f>
        <v>Eminent Domain Parcels (SRS)</v>
      </c>
      <c r="G47" s="269">
        <f>'Sub Cases Monthly'!E49</f>
        <v>0</v>
      </c>
      <c r="H47" s="269">
        <f>'Sub Cases Monthly'!F49</f>
        <v>2</v>
      </c>
      <c r="I47" s="269">
        <f>'Sub Cases Monthly'!G49</f>
        <v>0</v>
      </c>
      <c r="J47" s="269">
        <f>'Sub Cases Monthly'!H49</f>
        <v>0</v>
      </c>
      <c r="K47" s="269">
        <f>'Sub Cases Monthly'!I49</f>
        <v>3</v>
      </c>
      <c r="L47" s="269">
        <f>'Sub Cases Monthly'!J49</f>
        <v>1</v>
      </c>
      <c r="M47" s="269">
        <f>'Sub Cases Monthly'!K49</f>
        <v>0</v>
      </c>
      <c r="N47" s="269">
        <f>'Sub Cases Monthly'!L49</f>
        <v>1</v>
      </c>
      <c r="O47" s="269">
        <f>'Sub Cases Monthly'!M49</f>
        <v>0</v>
      </c>
      <c r="P47" s="269">
        <f>'Sub Cases Monthly'!N49</f>
        <v>0</v>
      </c>
      <c r="Q47" s="269">
        <f>'Sub Cases Monthly'!O49</f>
        <v>0</v>
      </c>
      <c r="R47" s="269">
        <f>'Sub Cases Monthly'!P49</f>
        <v>0</v>
      </c>
      <c r="S47" s="269">
        <v>1</v>
      </c>
      <c r="T47" s="269">
        <v>2</v>
      </c>
    </row>
    <row r="48" spans="1:20" x14ac:dyDescent="0.25">
      <c r="A48" s="268">
        <f t="shared" si="0"/>
        <v>5</v>
      </c>
      <c r="B48" s="268">
        <f t="shared" si="0"/>
        <v>22</v>
      </c>
      <c r="C48" s="268" t="s">
        <v>274</v>
      </c>
      <c r="D48" s="268" t="s">
        <v>285</v>
      </c>
      <c r="E48" s="268" t="str">
        <f>'Sub Cases Monthly'!$C$43</f>
        <v>Circuit Civil</v>
      </c>
      <c r="F48" s="269" t="str">
        <f>'Sub Cases Monthly'!C50</f>
        <v>Other Negligence (SRS)</v>
      </c>
      <c r="G48" s="269">
        <f>'Sub Cases Monthly'!E50</f>
        <v>25</v>
      </c>
      <c r="H48" s="269">
        <f>'Sub Cases Monthly'!F50</f>
        <v>30</v>
      </c>
      <c r="I48" s="269">
        <f>'Sub Cases Monthly'!G50</f>
        <v>31</v>
      </c>
      <c r="J48" s="269">
        <f>'Sub Cases Monthly'!H50</f>
        <v>29</v>
      </c>
      <c r="K48" s="269">
        <f>'Sub Cases Monthly'!I50</f>
        <v>19</v>
      </c>
      <c r="L48" s="269">
        <f>'Sub Cases Monthly'!J50</f>
        <v>19</v>
      </c>
      <c r="M48" s="269">
        <f>'Sub Cases Monthly'!K50</f>
        <v>26</v>
      </c>
      <c r="N48" s="269">
        <f>'Sub Cases Monthly'!L50</f>
        <v>25</v>
      </c>
      <c r="O48" s="269">
        <f>'Sub Cases Monthly'!M50</f>
        <v>36</v>
      </c>
      <c r="P48" s="269">
        <f>'Sub Cases Monthly'!N50</f>
        <v>23</v>
      </c>
      <c r="Q48" s="269">
        <f>'Sub Cases Monthly'!O50</f>
        <v>31</v>
      </c>
      <c r="R48" s="269">
        <f>'Sub Cases Monthly'!P50</f>
        <v>0</v>
      </c>
      <c r="S48" s="269">
        <v>1</v>
      </c>
      <c r="T48" s="269">
        <v>2</v>
      </c>
    </row>
    <row r="49" spans="1:20" x14ac:dyDescent="0.25">
      <c r="A49" s="268">
        <f t="shared" si="0"/>
        <v>5</v>
      </c>
      <c r="B49" s="268">
        <f t="shared" si="0"/>
        <v>22</v>
      </c>
      <c r="C49" s="268" t="s">
        <v>274</v>
      </c>
      <c r="D49" s="268" t="s">
        <v>285</v>
      </c>
      <c r="E49" s="268" t="str">
        <f>'Sub Cases Monthly'!$C$43</f>
        <v>Circuit Civil</v>
      </c>
      <c r="F49" s="269" t="str">
        <f>'Sub Cases Monthly'!C51</f>
        <v>Commercial Foreclosure (SRS)</v>
      </c>
      <c r="G49" s="269">
        <f>'Sub Cases Monthly'!E51</f>
        <v>0</v>
      </c>
      <c r="H49" s="269">
        <f>'Sub Cases Monthly'!F51</f>
        <v>1</v>
      </c>
      <c r="I49" s="269">
        <f>'Sub Cases Monthly'!G51</f>
        <v>3</v>
      </c>
      <c r="J49" s="269">
        <f>'Sub Cases Monthly'!H51</f>
        <v>1</v>
      </c>
      <c r="K49" s="269">
        <f>'Sub Cases Monthly'!I51</f>
        <v>1</v>
      </c>
      <c r="L49" s="269">
        <f>'Sub Cases Monthly'!J51</f>
        <v>2</v>
      </c>
      <c r="M49" s="269">
        <f>'Sub Cases Monthly'!K51</f>
        <v>1</v>
      </c>
      <c r="N49" s="269">
        <f>'Sub Cases Monthly'!L51</f>
        <v>0</v>
      </c>
      <c r="O49" s="269">
        <f>'Sub Cases Monthly'!M51</f>
        <v>2</v>
      </c>
      <c r="P49" s="269">
        <f>'Sub Cases Monthly'!N51</f>
        <v>1</v>
      </c>
      <c r="Q49" s="269">
        <f>'Sub Cases Monthly'!O51</f>
        <v>1</v>
      </c>
      <c r="R49" s="269">
        <f>'Sub Cases Monthly'!P51</f>
        <v>0</v>
      </c>
      <c r="S49" s="269">
        <v>1</v>
      </c>
      <c r="T49" s="269">
        <v>2</v>
      </c>
    </row>
    <row r="50" spans="1:20" x14ac:dyDescent="0.25">
      <c r="A50" s="268">
        <f t="shared" si="0"/>
        <v>5</v>
      </c>
      <c r="B50" s="268">
        <f t="shared" si="0"/>
        <v>22</v>
      </c>
      <c r="C50" s="268" t="s">
        <v>274</v>
      </c>
      <c r="D50" s="268" t="s">
        <v>285</v>
      </c>
      <c r="E50" s="268" t="str">
        <f>'Sub Cases Monthly'!$C$43</f>
        <v>Circuit Civil</v>
      </c>
      <c r="F50" s="269" t="str">
        <f>'Sub Cases Monthly'!C52</f>
        <v>Homestead Residential Foreclosure (SRS)</v>
      </c>
      <c r="G50" s="269">
        <f>'Sub Cases Monthly'!E52</f>
        <v>14</v>
      </c>
      <c r="H50" s="269">
        <f>'Sub Cases Monthly'!F52</f>
        <v>19</v>
      </c>
      <c r="I50" s="269">
        <f>'Sub Cases Monthly'!G52</f>
        <v>18</v>
      </c>
      <c r="J50" s="269">
        <f>'Sub Cases Monthly'!H52</f>
        <v>31</v>
      </c>
      <c r="K50" s="269">
        <f>'Sub Cases Monthly'!I52</f>
        <v>27</v>
      </c>
      <c r="L50" s="269">
        <f>'Sub Cases Monthly'!J52</f>
        <v>54</v>
      </c>
      <c r="M50" s="269">
        <f>'Sub Cases Monthly'!K52</f>
        <v>32</v>
      </c>
      <c r="N50" s="269">
        <f>'Sub Cases Monthly'!L52</f>
        <v>44</v>
      </c>
      <c r="O50" s="269">
        <f>'Sub Cases Monthly'!M52</f>
        <v>39</v>
      </c>
      <c r="P50" s="269">
        <f>'Sub Cases Monthly'!N52</f>
        <v>32</v>
      </c>
      <c r="Q50" s="269">
        <f>'Sub Cases Monthly'!O52</f>
        <v>40</v>
      </c>
      <c r="R50" s="269">
        <f>'Sub Cases Monthly'!P52</f>
        <v>0</v>
      </c>
      <c r="S50" s="269">
        <v>1</v>
      </c>
      <c r="T50" s="269">
        <v>2</v>
      </c>
    </row>
    <row r="51" spans="1:20" x14ac:dyDescent="0.25">
      <c r="A51" s="268">
        <f t="shared" si="0"/>
        <v>5</v>
      </c>
      <c r="B51" s="268">
        <f t="shared" si="0"/>
        <v>22</v>
      </c>
      <c r="C51" s="268" t="s">
        <v>274</v>
      </c>
      <c r="D51" s="268" t="s">
        <v>285</v>
      </c>
      <c r="E51" s="268" t="str">
        <f>'Sub Cases Monthly'!$C$43</f>
        <v>Circuit Civil</v>
      </c>
      <c r="F51" s="269" t="str">
        <f>'Sub Cases Monthly'!C53</f>
        <v>Non-Homestead Residential Foreclosure (SRS)</v>
      </c>
      <c r="G51" s="269">
        <f>'Sub Cases Monthly'!E53</f>
        <v>8</v>
      </c>
      <c r="H51" s="269">
        <f>'Sub Cases Monthly'!F53</f>
        <v>11</v>
      </c>
      <c r="I51" s="269">
        <f>'Sub Cases Monthly'!G53</f>
        <v>15</v>
      </c>
      <c r="J51" s="269">
        <f>'Sub Cases Monthly'!H53</f>
        <v>11</v>
      </c>
      <c r="K51" s="269">
        <f>'Sub Cases Monthly'!I53</f>
        <v>12</v>
      </c>
      <c r="L51" s="269">
        <f>'Sub Cases Monthly'!J53</f>
        <v>32</v>
      </c>
      <c r="M51" s="269">
        <f>'Sub Cases Monthly'!K53</f>
        <v>17</v>
      </c>
      <c r="N51" s="269">
        <f>'Sub Cases Monthly'!L53</f>
        <v>17</v>
      </c>
      <c r="O51" s="269">
        <f>'Sub Cases Monthly'!M53</f>
        <v>25</v>
      </c>
      <c r="P51" s="269">
        <f>'Sub Cases Monthly'!N53</f>
        <v>24</v>
      </c>
      <c r="Q51" s="269">
        <f>'Sub Cases Monthly'!O53</f>
        <v>28</v>
      </c>
      <c r="R51" s="269">
        <f>'Sub Cases Monthly'!P53</f>
        <v>0</v>
      </c>
      <c r="S51" s="269">
        <v>1</v>
      </c>
      <c r="T51" s="269">
        <v>2</v>
      </c>
    </row>
    <row r="52" spans="1:20" x14ac:dyDescent="0.25">
      <c r="A52" s="268">
        <f t="shared" si="0"/>
        <v>5</v>
      </c>
      <c r="B52" s="268">
        <f t="shared" si="0"/>
        <v>22</v>
      </c>
      <c r="C52" s="268" t="s">
        <v>274</v>
      </c>
      <c r="D52" s="268" t="s">
        <v>285</v>
      </c>
      <c r="E52" s="268" t="str">
        <f>'Sub Cases Monthly'!$C$43</f>
        <v>Circuit Civil</v>
      </c>
      <c r="F52" s="269" t="str">
        <f>'Sub Cases Monthly'!C54</f>
        <v>Other Real Property Actions (SRS)</v>
      </c>
      <c r="G52" s="269">
        <f>'Sub Cases Monthly'!E54</f>
        <v>25</v>
      </c>
      <c r="H52" s="269">
        <f>'Sub Cases Monthly'!F54</f>
        <v>24</v>
      </c>
      <c r="I52" s="269">
        <f>'Sub Cases Monthly'!G54</f>
        <v>23</v>
      </c>
      <c r="J52" s="269">
        <f>'Sub Cases Monthly'!H54</f>
        <v>16</v>
      </c>
      <c r="K52" s="269">
        <f>'Sub Cases Monthly'!I54</f>
        <v>22</v>
      </c>
      <c r="L52" s="269">
        <f>'Sub Cases Monthly'!J54</f>
        <v>20</v>
      </c>
      <c r="M52" s="269">
        <f>'Sub Cases Monthly'!K54</f>
        <v>18</v>
      </c>
      <c r="N52" s="269">
        <f>'Sub Cases Monthly'!L54</f>
        <v>19</v>
      </c>
      <c r="O52" s="269">
        <f>'Sub Cases Monthly'!M54</f>
        <v>19</v>
      </c>
      <c r="P52" s="269">
        <f>'Sub Cases Monthly'!N54</f>
        <v>18</v>
      </c>
      <c r="Q52" s="269">
        <f>'Sub Cases Monthly'!O54</f>
        <v>29</v>
      </c>
      <c r="R52" s="269">
        <f>'Sub Cases Monthly'!P54</f>
        <v>0</v>
      </c>
      <c r="S52" s="269">
        <v>1</v>
      </c>
      <c r="T52" s="269">
        <v>2</v>
      </c>
    </row>
    <row r="53" spans="1:20" x14ac:dyDescent="0.25">
      <c r="A53" s="268">
        <f t="shared" si="0"/>
        <v>5</v>
      </c>
      <c r="B53" s="268">
        <f t="shared" si="0"/>
        <v>22</v>
      </c>
      <c r="C53" s="268" t="s">
        <v>274</v>
      </c>
      <c r="D53" s="268" t="s">
        <v>285</v>
      </c>
      <c r="E53" s="268" t="str">
        <f>'Sub Cases Monthly'!$C$43</f>
        <v>Circuit Civil</v>
      </c>
      <c r="F53" s="269" t="str">
        <f>'Sub Cases Monthly'!C55</f>
        <v>Other Civil (SRS)</v>
      </c>
      <c r="G53" s="269">
        <f>'Sub Cases Monthly'!E55</f>
        <v>42</v>
      </c>
      <c r="H53" s="269">
        <f>'Sub Cases Monthly'!F55</f>
        <v>40</v>
      </c>
      <c r="I53" s="269">
        <f>'Sub Cases Monthly'!G55</f>
        <v>67</v>
      </c>
      <c r="J53" s="269">
        <f>'Sub Cases Monthly'!H55</f>
        <v>94</v>
      </c>
      <c r="K53" s="269">
        <f>'Sub Cases Monthly'!I55</f>
        <v>78</v>
      </c>
      <c r="L53" s="269">
        <f>'Sub Cases Monthly'!J55</f>
        <v>97</v>
      </c>
      <c r="M53" s="269">
        <f>'Sub Cases Monthly'!K55</f>
        <v>70</v>
      </c>
      <c r="N53" s="269">
        <f>'Sub Cases Monthly'!L55</f>
        <v>65</v>
      </c>
      <c r="O53" s="269">
        <f>'Sub Cases Monthly'!M55</f>
        <v>105</v>
      </c>
      <c r="P53" s="269">
        <f>'Sub Cases Monthly'!N55</f>
        <v>95</v>
      </c>
      <c r="Q53" s="269">
        <f>'Sub Cases Monthly'!O55</f>
        <v>102</v>
      </c>
      <c r="R53" s="269">
        <f>'Sub Cases Monthly'!P55</f>
        <v>0</v>
      </c>
      <c r="S53" s="269">
        <v>1</v>
      </c>
      <c r="T53" s="269">
        <v>2</v>
      </c>
    </row>
    <row r="54" spans="1:20" x14ac:dyDescent="0.25">
      <c r="A54" s="268">
        <f t="shared" si="0"/>
        <v>5</v>
      </c>
      <c r="B54" s="268">
        <f t="shared" si="0"/>
        <v>22</v>
      </c>
      <c r="C54" s="268" t="s">
        <v>274</v>
      </c>
      <c r="D54" s="268" t="s">
        <v>285</v>
      </c>
      <c r="E54" s="268" t="str">
        <f>'Sub Cases Monthly'!$C$43</f>
        <v>Circuit Civil</v>
      </c>
      <c r="F54" s="269" t="str">
        <f>'Sub Cases Monthly'!C56</f>
        <v>Involuntary Civil Commitment of Sexually Violent Predators (SRS)</v>
      </c>
      <c r="G54" s="269">
        <f>'Sub Cases Monthly'!E56</f>
        <v>0</v>
      </c>
      <c r="H54" s="269">
        <f>'Sub Cases Monthly'!F56</f>
        <v>0</v>
      </c>
      <c r="I54" s="269">
        <f>'Sub Cases Monthly'!G56</f>
        <v>0</v>
      </c>
      <c r="J54" s="269">
        <f>'Sub Cases Monthly'!H56</f>
        <v>0</v>
      </c>
      <c r="K54" s="269">
        <f>'Sub Cases Monthly'!I56</f>
        <v>0</v>
      </c>
      <c r="L54" s="269">
        <f>'Sub Cases Monthly'!J56</f>
        <v>0</v>
      </c>
      <c r="M54" s="269">
        <f>'Sub Cases Monthly'!K56</f>
        <v>0</v>
      </c>
      <c r="N54" s="269">
        <f>'Sub Cases Monthly'!L56</f>
        <v>0</v>
      </c>
      <c r="O54" s="269">
        <f>'Sub Cases Monthly'!M56</f>
        <v>0</v>
      </c>
      <c r="P54" s="269">
        <f>'Sub Cases Monthly'!N56</f>
        <v>0</v>
      </c>
      <c r="Q54" s="269">
        <f>'Sub Cases Monthly'!O56</f>
        <v>0</v>
      </c>
      <c r="R54" s="269">
        <f>'Sub Cases Monthly'!P56</f>
        <v>0</v>
      </c>
      <c r="S54" s="269">
        <v>1</v>
      </c>
      <c r="T54" s="269">
        <v>2</v>
      </c>
    </row>
    <row r="55" spans="1:20" x14ac:dyDescent="0.25">
      <c r="A55" s="268">
        <f t="shared" ref="A55:B100" si="1">A$21</f>
        <v>5</v>
      </c>
      <c r="B55" s="268">
        <f t="shared" si="1"/>
        <v>22</v>
      </c>
      <c r="C55" s="268" t="s">
        <v>274</v>
      </c>
      <c r="D55" s="268" t="s">
        <v>285</v>
      </c>
      <c r="E55" s="268" t="str">
        <f>'Sub Cases Monthly'!$C$43</f>
        <v>Circuit Civil</v>
      </c>
      <c r="F55" s="269" t="str">
        <f>'Sub Cases Monthly'!C57</f>
        <v>Appeals (AP cases) from County to Circuit Court (SRS)</v>
      </c>
      <c r="G55" s="269">
        <f>'Sub Cases Monthly'!E57</f>
        <v>1</v>
      </c>
      <c r="H55" s="269">
        <f>'Sub Cases Monthly'!F57</f>
        <v>0</v>
      </c>
      <c r="I55" s="269">
        <f>'Sub Cases Monthly'!G57</f>
        <v>0</v>
      </c>
      <c r="J55" s="269">
        <f>'Sub Cases Monthly'!H57</f>
        <v>1</v>
      </c>
      <c r="K55" s="269">
        <f>'Sub Cases Monthly'!I57</f>
        <v>0</v>
      </c>
      <c r="L55" s="269">
        <f>'Sub Cases Monthly'!J57</f>
        <v>1</v>
      </c>
      <c r="M55" s="269">
        <f>'Sub Cases Monthly'!K57</f>
        <v>1</v>
      </c>
      <c r="N55" s="269">
        <f>'Sub Cases Monthly'!L57</f>
        <v>1</v>
      </c>
      <c r="O55" s="269">
        <f>'Sub Cases Monthly'!M57</f>
        <v>0</v>
      </c>
      <c r="P55" s="269">
        <f>'Sub Cases Monthly'!N57</f>
        <v>0</v>
      </c>
      <c r="Q55" s="269">
        <f>'Sub Cases Monthly'!O57</f>
        <v>0</v>
      </c>
      <c r="R55" s="269">
        <f>'Sub Cases Monthly'!P57</f>
        <v>0</v>
      </c>
      <c r="S55" s="269">
        <v>1</v>
      </c>
      <c r="T55" s="269">
        <v>2</v>
      </c>
    </row>
    <row r="56" spans="1:20" x14ac:dyDescent="0.25">
      <c r="A56" s="268">
        <f t="shared" si="1"/>
        <v>5</v>
      </c>
      <c r="B56" s="268">
        <f t="shared" si="1"/>
        <v>22</v>
      </c>
      <c r="C56" s="268" t="s">
        <v>274</v>
      </c>
      <c r="D56" s="268" t="s">
        <v>285</v>
      </c>
      <c r="E56" s="268" t="str">
        <f>'Sub Cases Monthly'!$C$43</f>
        <v>Circuit Civil</v>
      </c>
      <c r="F56" s="269" t="str">
        <f>'Sub Cases Monthly'!C58</f>
        <v>Writs of Certiorari (SRS)</v>
      </c>
      <c r="G56" s="269">
        <f>'Sub Cases Monthly'!E58</f>
        <v>0</v>
      </c>
      <c r="H56" s="269">
        <f>'Sub Cases Monthly'!F58</f>
        <v>0</v>
      </c>
      <c r="I56" s="269">
        <f>'Sub Cases Monthly'!G58</f>
        <v>0</v>
      </c>
      <c r="J56" s="269">
        <f>'Sub Cases Monthly'!H58</f>
        <v>0</v>
      </c>
      <c r="K56" s="269">
        <f>'Sub Cases Monthly'!I58</f>
        <v>0</v>
      </c>
      <c r="L56" s="269">
        <f>'Sub Cases Monthly'!J58</f>
        <v>0</v>
      </c>
      <c r="M56" s="269">
        <f>'Sub Cases Monthly'!K58</f>
        <v>0</v>
      </c>
      <c r="N56" s="269">
        <f>'Sub Cases Monthly'!L58</f>
        <v>0</v>
      </c>
      <c r="O56" s="269">
        <f>'Sub Cases Monthly'!M58</f>
        <v>0</v>
      </c>
      <c r="P56" s="269">
        <f>'Sub Cases Monthly'!N58</f>
        <v>0</v>
      </c>
      <c r="Q56" s="269">
        <f>'Sub Cases Monthly'!O58</f>
        <v>0</v>
      </c>
      <c r="R56" s="269">
        <f>'Sub Cases Monthly'!P58</f>
        <v>0</v>
      </c>
      <c r="S56" s="269">
        <v>1</v>
      </c>
      <c r="T56" s="269">
        <v>2</v>
      </c>
    </row>
    <row r="57" spans="1:20" x14ac:dyDescent="0.25">
      <c r="A57" s="268">
        <f t="shared" si="1"/>
        <v>5</v>
      </c>
      <c r="B57" s="268">
        <f t="shared" si="1"/>
        <v>22</v>
      </c>
      <c r="C57" s="268" t="s">
        <v>274</v>
      </c>
      <c r="D57" s="268" t="s">
        <v>285</v>
      </c>
      <c r="E57" s="268" t="str">
        <f>'Sub Cases Monthly'!$C$43</f>
        <v>Circuit Civil</v>
      </c>
      <c r="F57" s="269" t="str">
        <f>'Sub Cases Monthly'!C59</f>
        <v>Medical Extensions (Petitions to Extend) (Non-SRS)</v>
      </c>
      <c r="G57" s="269">
        <f>'Sub Cases Monthly'!E59</f>
        <v>6</v>
      </c>
      <c r="H57" s="269">
        <f>'Sub Cases Monthly'!F59</f>
        <v>6</v>
      </c>
      <c r="I57" s="269">
        <f>'Sub Cases Monthly'!G59</f>
        <v>3</v>
      </c>
      <c r="J57" s="269">
        <f>'Sub Cases Monthly'!H59</f>
        <v>8</v>
      </c>
      <c r="K57" s="269">
        <f>'Sub Cases Monthly'!I59</f>
        <v>6</v>
      </c>
      <c r="L57" s="269">
        <f>'Sub Cases Monthly'!J59</f>
        <v>10</v>
      </c>
      <c r="M57" s="269">
        <f>'Sub Cases Monthly'!K59</f>
        <v>4</v>
      </c>
      <c r="N57" s="269">
        <f>'Sub Cases Monthly'!L59</f>
        <v>11</v>
      </c>
      <c r="O57" s="269">
        <f>'Sub Cases Monthly'!M59</f>
        <v>12</v>
      </c>
      <c r="P57" s="269">
        <f>'Sub Cases Monthly'!N59</f>
        <v>5</v>
      </c>
      <c r="Q57" s="269">
        <f>'Sub Cases Monthly'!O59</f>
        <v>8</v>
      </c>
      <c r="R57" s="269">
        <f>'Sub Cases Monthly'!P59</f>
        <v>0</v>
      </c>
      <c r="S57" s="269">
        <v>1</v>
      </c>
      <c r="T57" s="269">
        <v>2</v>
      </c>
    </row>
    <row r="58" spans="1:20" x14ac:dyDescent="0.25">
      <c r="A58" s="268">
        <f t="shared" si="1"/>
        <v>5</v>
      </c>
      <c r="B58" s="268">
        <f t="shared" si="1"/>
        <v>22</v>
      </c>
      <c r="C58" s="268" t="s">
        <v>274</v>
      </c>
      <c r="D58" s="268" t="s">
        <v>285</v>
      </c>
      <c r="E58" s="268" t="str">
        <f>'Sub Cases Monthly'!$C$43</f>
        <v>Circuit Civil</v>
      </c>
      <c r="F58" s="269" t="str">
        <f>'Sub Cases Monthly'!C60</f>
        <v>Transfers of Lien to Security (Non-SRS)</v>
      </c>
      <c r="G58" s="269">
        <f>'Sub Cases Monthly'!E60</f>
        <v>0</v>
      </c>
      <c r="H58" s="269">
        <f>'Sub Cases Monthly'!F60</f>
        <v>3</v>
      </c>
      <c r="I58" s="269">
        <f>'Sub Cases Monthly'!G60</f>
        <v>2</v>
      </c>
      <c r="J58" s="269">
        <f>'Sub Cases Monthly'!H60</f>
        <v>0</v>
      </c>
      <c r="K58" s="269">
        <f>'Sub Cases Monthly'!I60</f>
        <v>0</v>
      </c>
      <c r="L58" s="269">
        <f>'Sub Cases Monthly'!J60</f>
        <v>1</v>
      </c>
      <c r="M58" s="269">
        <f>'Sub Cases Monthly'!K60</f>
        <v>1</v>
      </c>
      <c r="N58" s="269">
        <f>'Sub Cases Monthly'!L60</f>
        <v>0</v>
      </c>
      <c r="O58" s="269">
        <f>'Sub Cases Monthly'!M60</f>
        <v>2</v>
      </c>
      <c r="P58" s="269">
        <f>'Sub Cases Monthly'!N60</f>
        <v>5</v>
      </c>
      <c r="Q58" s="269">
        <f>'Sub Cases Monthly'!O60</f>
        <v>0</v>
      </c>
      <c r="R58" s="269">
        <f>'Sub Cases Monthly'!P60</f>
        <v>0</v>
      </c>
      <c r="S58" s="269">
        <v>1</v>
      </c>
      <c r="T58" s="269">
        <v>2</v>
      </c>
    </row>
    <row r="59" spans="1:20" x14ac:dyDescent="0.25">
      <c r="A59" s="268">
        <f t="shared" si="1"/>
        <v>5</v>
      </c>
      <c r="B59" s="268">
        <f t="shared" si="1"/>
        <v>22</v>
      </c>
      <c r="C59" s="268" t="s">
        <v>274</v>
      </c>
      <c r="D59" s="268" t="s">
        <v>285</v>
      </c>
      <c r="E59" s="268" t="str">
        <f>'Sub Cases Monthly'!$C$43</f>
        <v>Circuit Civil</v>
      </c>
      <c r="F59" s="269" t="str">
        <f>'Sub Cases Monthly'!C61</f>
        <v>Civil Contempt for FTA for Jury Duty (Non-SRS)</v>
      </c>
      <c r="G59" s="269">
        <f>'Sub Cases Monthly'!E61</f>
        <v>0</v>
      </c>
      <c r="H59" s="269">
        <f>'Sub Cases Monthly'!F61</f>
        <v>0</v>
      </c>
      <c r="I59" s="269">
        <f>'Sub Cases Monthly'!G61</f>
        <v>0</v>
      </c>
      <c r="J59" s="269">
        <f>'Sub Cases Monthly'!H61</f>
        <v>0</v>
      </c>
      <c r="K59" s="269">
        <f>'Sub Cases Monthly'!I61</f>
        <v>0</v>
      </c>
      <c r="L59" s="269">
        <f>'Sub Cases Monthly'!J61</f>
        <v>0</v>
      </c>
      <c r="M59" s="269">
        <f>'Sub Cases Monthly'!K61</f>
        <v>0</v>
      </c>
      <c r="N59" s="269">
        <f>'Sub Cases Monthly'!L61</f>
        <v>0</v>
      </c>
      <c r="O59" s="269">
        <f>'Sub Cases Monthly'!M61</f>
        <v>0</v>
      </c>
      <c r="P59" s="269">
        <f>'Sub Cases Monthly'!N61</f>
        <v>0</v>
      </c>
      <c r="Q59" s="269">
        <f>'Sub Cases Monthly'!O61</f>
        <v>0</v>
      </c>
      <c r="R59" s="269">
        <f>'Sub Cases Monthly'!P61</f>
        <v>0</v>
      </c>
      <c r="S59" s="269">
        <v>1</v>
      </c>
      <c r="T59" s="269">
        <v>2</v>
      </c>
    </row>
    <row r="60" spans="1:20" x14ac:dyDescent="0.25">
      <c r="A60" s="268">
        <f t="shared" si="1"/>
        <v>5</v>
      </c>
      <c r="B60" s="268">
        <f t="shared" si="1"/>
        <v>22</v>
      </c>
      <c r="C60" s="268" t="s">
        <v>274</v>
      </c>
      <c r="D60" s="268" t="s">
        <v>285</v>
      </c>
      <c r="E60" s="268" t="str">
        <f>'Sub Cases Monthly'!$C$43</f>
        <v>Circuit Civil</v>
      </c>
      <c r="F60" s="269" t="str">
        <f>'Sub Cases Monthly'!C62</f>
        <v>Confirmation of Arbitration (Non-SRS)</v>
      </c>
      <c r="G60" s="269">
        <f>'Sub Cases Monthly'!E62</f>
        <v>0</v>
      </c>
      <c r="H60" s="269">
        <f>'Sub Cases Monthly'!F62</f>
        <v>0</v>
      </c>
      <c r="I60" s="269">
        <f>'Sub Cases Monthly'!G62</f>
        <v>0</v>
      </c>
      <c r="J60" s="269">
        <f>'Sub Cases Monthly'!H62</f>
        <v>0</v>
      </c>
      <c r="K60" s="269">
        <f>'Sub Cases Monthly'!I62</f>
        <v>0</v>
      </c>
      <c r="L60" s="269">
        <f>'Sub Cases Monthly'!J62</f>
        <v>0</v>
      </c>
      <c r="M60" s="269">
        <f>'Sub Cases Monthly'!K62</f>
        <v>0</v>
      </c>
      <c r="N60" s="269">
        <f>'Sub Cases Monthly'!L62</f>
        <v>0</v>
      </c>
      <c r="O60" s="269">
        <f>'Sub Cases Monthly'!M62</f>
        <v>0</v>
      </c>
      <c r="P60" s="269">
        <f>'Sub Cases Monthly'!N62</f>
        <v>0</v>
      </c>
      <c r="Q60" s="269">
        <f>'Sub Cases Monthly'!O62</f>
        <v>0</v>
      </c>
      <c r="R60" s="269">
        <f>'Sub Cases Monthly'!P62</f>
        <v>0</v>
      </c>
      <c r="S60" s="269">
        <v>1</v>
      </c>
      <c r="T60" s="269">
        <v>2</v>
      </c>
    </row>
    <row r="61" spans="1:20" x14ac:dyDescent="0.25">
      <c r="A61" s="268">
        <f t="shared" si="1"/>
        <v>5</v>
      </c>
      <c r="B61" s="268">
        <f t="shared" si="1"/>
        <v>22</v>
      </c>
      <c r="C61" s="268" t="s">
        <v>274</v>
      </c>
      <c r="D61" s="268" t="s">
        <v>285</v>
      </c>
      <c r="E61" s="268" t="str">
        <f>'Sub Cases Monthly'!$C$43</f>
        <v>Circuit Civil</v>
      </c>
      <c r="F61" s="269" t="str">
        <f>'Sub Cases Monthly'!C63</f>
        <v>Out of State Commission for Foreign Subpoena (Non-SRS)</v>
      </c>
      <c r="G61" s="269">
        <f>'Sub Cases Monthly'!E63</f>
        <v>0</v>
      </c>
      <c r="H61" s="269">
        <f>'Sub Cases Monthly'!F63</f>
        <v>2</v>
      </c>
      <c r="I61" s="269">
        <f>'Sub Cases Monthly'!G63</f>
        <v>3</v>
      </c>
      <c r="J61" s="269">
        <f>'Sub Cases Monthly'!H63</f>
        <v>0</v>
      </c>
      <c r="K61" s="269">
        <f>'Sub Cases Monthly'!I63</f>
        <v>4</v>
      </c>
      <c r="L61" s="269">
        <f>'Sub Cases Monthly'!J63</f>
        <v>2</v>
      </c>
      <c r="M61" s="269">
        <f>'Sub Cases Monthly'!K63</f>
        <v>1</v>
      </c>
      <c r="N61" s="269">
        <f>'Sub Cases Monthly'!L63</f>
        <v>0</v>
      </c>
      <c r="O61" s="269">
        <f>'Sub Cases Monthly'!M63</f>
        <v>1</v>
      </c>
      <c r="P61" s="269">
        <f>'Sub Cases Monthly'!N63</f>
        <v>0</v>
      </c>
      <c r="Q61" s="269">
        <f>'Sub Cases Monthly'!O63</f>
        <v>2</v>
      </c>
      <c r="R61" s="269">
        <f>'Sub Cases Monthly'!P63</f>
        <v>0</v>
      </c>
      <c r="S61" s="269">
        <v>1</v>
      </c>
      <c r="T61" s="269">
        <v>2</v>
      </c>
    </row>
    <row r="62" spans="1:20" x14ac:dyDescent="0.25">
      <c r="A62" s="268">
        <f t="shared" si="1"/>
        <v>5</v>
      </c>
      <c r="B62" s="268">
        <f t="shared" si="1"/>
        <v>22</v>
      </c>
      <c r="C62" s="268" t="s">
        <v>274</v>
      </c>
      <c r="D62" s="268" t="s">
        <v>285</v>
      </c>
      <c r="E62" s="268" t="str">
        <f>'Sub Cases Monthly'!$C$43</f>
        <v>Circuit Civil</v>
      </c>
      <c r="F62" s="269" t="str">
        <f>'Sub Cases Monthly'!C64</f>
        <v>Foreign Judgments (Non-SRS)</v>
      </c>
      <c r="G62" s="269">
        <f>'Sub Cases Monthly'!E64</f>
        <v>3</v>
      </c>
      <c r="H62" s="269">
        <f>'Sub Cases Monthly'!F64</f>
        <v>1</v>
      </c>
      <c r="I62" s="269">
        <f>'Sub Cases Monthly'!G64</f>
        <v>0</v>
      </c>
      <c r="J62" s="269">
        <f>'Sub Cases Monthly'!H64</f>
        <v>1</v>
      </c>
      <c r="K62" s="269">
        <f>'Sub Cases Monthly'!I64</f>
        <v>2</v>
      </c>
      <c r="L62" s="269">
        <f>'Sub Cases Monthly'!J64</f>
        <v>4</v>
      </c>
      <c r="M62" s="269">
        <f>'Sub Cases Monthly'!K64</f>
        <v>3</v>
      </c>
      <c r="N62" s="269">
        <f>'Sub Cases Monthly'!L64</f>
        <v>1</v>
      </c>
      <c r="O62" s="269">
        <f>'Sub Cases Monthly'!M64</f>
        <v>1</v>
      </c>
      <c r="P62" s="269">
        <f>'Sub Cases Monthly'!N64</f>
        <v>2</v>
      </c>
      <c r="Q62" s="269">
        <f>'Sub Cases Monthly'!O64</f>
        <v>0</v>
      </c>
      <c r="R62" s="269">
        <f>'Sub Cases Monthly'!P64</f>
        <v>0</v>
      </c>
      <c r="S62" s="269">
        <v>1</v>
      </c>
      <c r="T62" s="269">
        <v>2</v>
      </c>
    </row>
    <row r="63" spans="1:20" x14ac:dyDescent="0.25">
      <c r="A63" s="268">
        <f t="shared" si="1"/>
        <v>5</v>
      </c>
      <c r="B63" s="268">
        <f t="shared" si="1"/>
        <v>22</v>
      </c>
      <c r="C63" s="268" t="s">
        <v>274</v>
      </c>
      <c r="D63" s="268" t="s">
        <v>285</v>
      </c>
      <c r="E63" s="268" t="str">
        <f>'Sub Cases Monthly'!$C$43</f>
        <v>Circuit Civil</v>
      </c>
      <c r="F63" s="269" t="str">
        <f>'Sub Cases Monthly'!C65</f>
        <v>Cases unable to be categorized</v>
      </c>
      <c r="G63" s="269">
        <f>'Sub Cases Monthly'!E65</f>
        <v>0</v>
      </c>
      <c r="H63" s="269">
        <f>'Sub Cases Monthly'!F65</f>
        <v>0</v>
      </c>
      <c r="I63" s="269">
        <f>'Sub Cases Monthly'!G65</f>
        <v>0</v>
      </c>
      <c r="J63" s="269">
        <f>'Sub Cases Monthly'!H65</f>
        <v>0</v>
      </c>
      <c r="K63" s="269">
        <f>'Sub Cases Monthly'!I65</f>
        <v>0</v>
      </c>
      <c r="L63" s="269">
        <f>'Sub Cases Monthly'!J65</f>
        <v>0</v>
      </c>
      <c r="M63" s="269">
        <f>'Sub Cases Monthly'!K65</f>
        <v>0</v>
      </c>
      <c r="N63" s="269">
        <f>'Sub Cases Monthly'!L65</f>
        <v>0</v>
      </c>
      <c r="O63" s="269">
        <f>'Sub Cases Monthly'!M65</f>
        <v>0</v>
      </c>
      <c r="P63" s="269">
        <f>'Sub Cases Monthly'!N65</f>
        <v>0</v>
      </c>
      <c r="Q63" s="269">
        <f>'Sub Cases Monthly'!O65</f>
        <v>0</v>
      </c>
      <c r="R63" s="269">
        <f>'Sub Cases Monthly'!P65</f>
        <v>0</v>
      </c>
      <c r="S63" s="269">
        <v>1</v>
      </c>
      <c r="T63" s="269">
        <v>2</v>
      </c>
    </row>
    <row r="64" spans="1:20" x14ac:dyDescent="0.25">
      <c r="A64" s="268">
        <f t="shared" si="1"/>
        <v>5</v>
      </c>
      <c r="B64" s="268">
        <f t="shared" si="1"/>
        <v>22</v>
      </c>
      <c r="C64" s="268" t="s">
        <v>274</v>
      </c>
      <c r="D64" s="268" t="s">
        <v>285</v>
      </c>
      <c r="E64" s="268" t="str">
        <f>'Sub Cases Monthly'!$C$68</f>
        <v>County Civil</v>
      </c>
      <c r="F64" s="269" t="str">
        <f>'Sub Cases Monthly'!C69</f>
        <v>Small Claims (up to $5,000) (SRS)</v>
      </c>
      <c r="G64" s="269">
        <f>'Sub Cases Monthly'!E69</f>
        <v>425</v>
      </c>
      <c r="H64" s="269">
        <f>'Sub Cases Monthly'!F69</f>
        <v>434</v>
      </c>
      <c r="I64" s="269">
        <f>'Sub Cases Monthly'!G69</f>
        <v>447</v>
      </c>
      <c r="J64" s="269">
        <f>'Sub Cases Monthly'!H69</f>
        <v>494</v>
      </c>
      <c r="K64" s="269">
        <f>'Sub Cases Monthly'!I69</f>
        <v>385</v>
      </c>
      <c r="L64" s="269">
        <f>'Sub Cases Monthly'!J69</f>
        <v>360</v>
      </c>
      <c r="M64" s="269">
        <f>'Sub Cases Monthly'!K69</f>
        <v>332</v>
      </c>
      <c r="N64" s="269">
        <f>'Sub Cases Monthly'!L69</f>
        <v>524</v>
      </c>
      <c r="O64" s="269">
        <f>'Sub Cases Monthly'!M69</f>
        <v>682</v>
      </c>
      <c r="P64" s="269">
        <f>'Sub Cases Monthly'!N69</f>
        <v>328</v>
      </c>
      <c r="Q64" s="269">
        <f>'Sub Cases Monthly'!O69</f>
        <v>283</v>
      </c>
      <c r="R64" s="269">
        <f>'Sub Cases Monthly'!P69</f>
        <v>0</v>
      </c>
      <c r="S64" s="269">
        <v>1</v>
      </c>
      <c r="T64" s="269">
        <v>2</v>
      </c>
    </row>
    <row r="65" spans="1:20" x14ac:dyDescent="0.25">
      <c r="A65" s="268">
        <f t="shared" si="1"/>
        <v>5</v>
      </c>
      <c r="B65" s="268">
        <f t="shared" si="1"/>
        <v>22</v>
      </c>
      <c r="C65" s="268" t="s">
        <v>274</v>
      </c>
      <c r="D65" s="268" t="s">
        <v>285</v>
      </c>
      <c r="E65" s="268" t="str">
        <f>'Sub Cases Monthly'!$C$68</f>
        <v>County Civil</v>
      </c>
      <c r="F65" s="269" t="str">
        <f>'Sub Cases Monthly'!C70</f>
        <v>Small Claims ($5,001 - $8,000) (SRS)</v>
      </c>
      <c r="G65" s="269">
        <f>'Sub Cases Monthly'!E70</f>
        <v>90</v>
      </c>
      <c r="H65" s="269">
        <f>'Sub Cases Monthly'!F70</f>
        <v>108</v>
      </c>
      <c r="I65" s="269">
        <f>'Sub Cases Monthly'!G70</f>
        <v>93</v>
      </c>
      <c r="J65" s="269">
        <f>'Sub Cases Monthly'!H70</f>
        <v>90</v>
      </c>
      <c r="K65" s="269">
        <f>'Sub Cases Monthly'!I70</f>
        <v>46</v>
      </c>
      <c r="L65" s="269">
        <f>'Sub Cases Monthly'!J70</f>
        <v>96</v>
      </c>
      <c r="M65" s="269">
        <f>'Sub Cases Monthly'!K70</f>
        <v>49</v>
      </c>
      <c r="N65" s="269">
        <f>'Sub Cases Monthly'!L70</f>
        <v>104</v>
      </c>
      <c r="O65" s="269">
        <f>'Sub Cases Monthly'!M70</f>
        <v>117</v>
      </c>
      <c r="P65" s="269">
        <f>'Sub Cases Monthly'!N70</f>
        <v>80</v>
      </c>
      <c r="Q65" s="269">
        <f>'Sub Cases Monthly'!O70</f>
        <v>90</v>
      </c>
      <c r="R65" s="269">
        <f>'Sub Cases Monthly'!P70</f>
        <v>0</v>
      </c>
      <c r="S65" s="269">
        <v>1</v>
      </c>
      <c r="T65" s="269">
        <v>2</v>
      </c>
    </row>
    <row r="66" spans="1:20" x14ac:dyDescent="0.25">
      <c r="A66" s="268">
        <f t="shared" si="1"/>
        <v>5</v>
      </c>
      <c r="B66" s="268">
        <f t="shared" si="1"/>
        <v>22</v>
      </c>
      <c r="C66" s="268" t="s">
        <v>274</v>
      </c>
      <c r="D66" s="268" t="s">
        <v>285</v>
      </c>
      <c r="E66" s="268" t="str">
        <f>'Sub Cases Monthly'!$C$68</f>
        <v>County Civil</v>
      </c>
      <c r="F66" s="269" t="str">
        <f>'Sub Cases Monthly'!C71</f>
        <v>Civil ($5,001 - $15,000) (SRS)</v>
      </c>
      <c r="G66" s="269">
        <f>'Sub Cases Monthly'!E71</f>
        <v>0</v>
      </c>
      <c r="H66" s="269">
        <f>'Sub Cases Monthly'!F71</f>
        <v>0</v>
      </c>
      <c r="I66" s="269">
        <f>'Sub Cases Monthly'!G71</f>
        <v>0</v>
      </c>
      <c r="J66" s="269">
        <f>'Sub Cases Monthly'!H71</f>
        <v>0</v>
      </c>
      <c r="K66" s="269">
        <f>'Sub Cases Monthly'!I71</f>
        <v>0</v>
      </c>
      <c r="L66" s="269">
        <f>'Sub Cases Monthly'!J71</f>
        <v>0</v>
      </c>
      <c r="M66" s="269">
        <f>'Sub Cases Monthly'!K71</f>
        <v>0</v>
      </c>
      <c r="N66" s="269">
        <f>'Sub Cases Monthly'!L71</f>
        <v>0</v>
      </c>
      <c r="O66" s="269">
        <f>'Sub Cases Monthly'!M71</f>
        <v>0</v>
      </c>
      <c r="P66" s="269">
        <f>'Sub Cases Monthly'!N71</f>
        <v>0</v>
      </c>
      <c r="Q66" s="269">
        <f>'Sub Cases Monthly'!O71</f>
        <v>0</v>
      </c>
      <c r="R66" s="269">
        <f>'Sub Cases Monthly'!P71</f>
        <v>0</v>
      </c>
      <c r="S66" s="269">
        <v>1</v>
      </c>
      <c r="T66" s="269">
        <v>2</v>
      </c>
    </row>
    <row r="67" spans="1:20" x14ac:dyDescent="0.25">
      <c r="A67" s="268">
        <f t="shared" si="1"/>
        <v>5</v>
      </c>
      <c r="B67" s="268">
        <f t="shared" si="1"/>
        <v>22</v>
      </c>
      <c r="C67" s="268" t="s">
        <v>274</v>
      </c>
      <c r="D67" s="268" t="s">
        <v>285</v>
      </c>
      <c r="E67" s="268" t="str">
        <f>'Sub Cases Monthly'!$C$68</f>
        <v>County Civil</v>
      </c>
      <c r="F67" s="269" t="str">
        <f>'Sub Cases Monthly'!C72</f>
        <v>Civil ($8,001 - $15,000) (SRS)</v>
      </c>
      <c r="G67" s="269">
        <f>'Sub Cases Monthly'!E72</f>
        <v>92</v>
      </c>
      <c r="H67" s="269">
        <f>'Sub Cases Monthly'!F72</f>
        <v>92</v>
      </c>
      <c r="I67" s="269">
        <f>'Sub Cases Monthly'!G72</f>
        <v>113</v>
      </c>
      <c r="J67" s="269">
        <f>'Sub Cases Monthly'!H72</f>
        <v>102</v>
      </c>
      <c r="K67" s="269">
        <f>'Sub Cases Monthly'!I72</f>
        <v>72</v>
      </c>
      <c r="L67" s="269">
        <f>'Sub Cases Monthly'!J72</f>
        <v>97</v>
      </c>
      <c r="M67" s="269">
        <f>'Sub Cases Monthly'!K72</f>
        <v>72</v>
      </c>
      <c r="N67" s="269">
        <f>'Sub Cases Monthly'!L72</f>
        <v>90</v>
      </c>
      <c r="O67" s="269">
        <f>'Sub Cases Monthly'!M72</f>
        <v>114</v>
      </c>
      <c r="P67" s="269">
        <f>'Sub Cases Monthly'!N72</f>
        <v>94</v>
      </c>
      <c r="Q67" s="269">
        <f>'Sub Cases Monthly'!O72</f>
        <v>88</v>
      </c>
      <c r="R67" s="269">
        <f>'Sub Cases Monthly'!P72</f>
        <v>0</v>
      </c>
      <c r="S67" s="269">
        <v>1</v>
      </c>
      <c r="T67" s="269">
        <v>2</v>
      </c>
    </row>
    <row r="68" spans="1:20" x14ac:dyDescent="0.25">
      <c r="A68" s="268">
        <f t="shared" si="1"/>
        <v>5</v>
      </c>
      <c r="B68" s="268">
        <f t="shared" si="1"/>
        <v>22</v>
      </c>
      <c r="C68" s="268" t="s">
        <v>274</v>
      </c>
      <c r="D68" s="268" t="s">
        <v>285</v>
      </c>
      <c r="E68" s="268" t="str">
        <f>'Sub Cases Monthly'!$C$68</f>
        <v>County Civil</v>
      </c>
      <c r="F68" s="269" t="str">
        <f>'Sub Cases Monthly'!C73</f>
        <v>Civil ($15,001 - $30,000) (SRS)</v>
      </c>
      <c r="G68" s="269">
        <f>'Sub Cases Monthly'!E73</f>
        <v>58</v>
      </c>
      <c r="H68" s="269">
        <f>'Sub Cases Monthly'!F73</f>
        <v>57</v>
      </c>
      <c r="I68" s="269">
        <f>'Sub Cases Monthly'!G73</f>
        <v>60</v>
      </c>
      <c r="J68" s="269">
        <f>'Sub Cases Monthly'!H73</f>
        <v>46</v>
      </c>
      <c r="K68" s="269">
        <f>'Sub Cases Monthly'!I73</f>
        <v>55</v>
      </c>
      <c r="L68" s="269">
        <f>'Sub Cases Monthly'!J73</f>
        <v>55</v>
      </c>
      <c r="M68" s="269">
        <f>'Sub Cases Monthly'!K73</f>
        <v>43</v>
      </c>
      <c r="N68" s="269">
        <f>'Sub Cases Monthly'!L73</f>
        <v>59</v>
      </c>
      <c r="O68" s="269">
        <f>'Sub Cases Monthly'!M73</f>
        <v>56</v>
      </c>
      <c r="P68" s="269">
        <f>'Sub Cases Monthly'!N73</f>
        <v>55</v>
      </c>
      <c r="Q68" s="269">
        <f>'Sub Cases Monthly'!O73</f>
        <v>66</v>
      </c>
      <c r="R68" s="269">
        <f>'Sub Cases Monthly'!P73</f>
        <v>0</v>
      </c>
      <c r="S68" s="269">
        <v>1</v>
      </c>
      <c r="T68" s="269">
        <v>2</v>
      </c>
    </row>
    <row r="69" spans="1:20" x14ac:dyDescent="0.25">
      <c r="A69" s="268">
        <f t="shared" si="1"/>
        <v>5</v>
      </c>
      <c r="B69" s="268">
        <f t="shared" si="1"/>
        <v>22</v>
      </c>
      <c r="C69" s="268" t="s">
        <v>274</v>
      </c>
      <c r="D69" s="268" t="s">
        <v>285</v>
      </c>
      <c r="E69" s="268" t="str">
        <f>'Sub Cases Monthly'!$C$68</f>
        <v>County Civil</v>
      </c>
      <c r="F69" s="269" t="str">
        <f>'Sub Cases Monthly'!C74</f>
        <v>Replevins (SRS)</v>
      </c>
      <c r="G69" s="269">
        <f>'Sub Cases Monthly'!E74</f>
        <v>2</v>
      </c>
      <c r="H69" s="269">
        <f>'Sub Cases Monthly'!F74</f>
        <v>2</v>
      </c>
      <c r="I69" s="269">
        <f>'Sub Cases Monthly'!G74</f>
        <v>2</v>
      </c>
      <c r="J69" s="269">
        <f>'Sub Cases Monthly'!H74</f>
        <v>8</v>
      </c>
      <c r="K69" s="269">
        <f>'Sub Cases Monthly'!I74</f>
        <v>2</v>
      </c>
      <c r="L69" s="269">
        <f>'Sub Cases Monthly'!J74</f>
        <v>2</v>
      </c>
      <c r="M69" s="269">
        <f>'Sub Cases Monthly'!K74</f>
        <v>5</v>
      </c>
      <c r="N69" s="269">
        <f>'Sub Cases Monthly'!L74</f>
        <v>5</v>
      </c>
      <c r="O69" s="269">
        <f>'Sub Cases Monthly'!M74</f>
        <v>2</v>
      </c>
      <c r="P69" s="269">
        <f>'Sub Cases Monthly'!N74</f>
        <v>0</v>
      </c>
      <c r="Q69" s="269">
        <f>'Sub Cases Monthly'!O74</f>
        <v>6</v>
      </c>
      <c r="R69" s="269">
        <f>'Sub Cases Monthly'!P74</f>
        <v>0</v>
      </c>
      <c r="S69" s="269">
        <v>1</v>
      </c>
      <c r="T69" s="269">
        <v>2</v>
      </c>
    </row>
    <row r="70" spans="1:20" x14ac:dyDescent="0.25">
      <c r="A70" s="268">
        <f t="shared" si="1"/>
        <v>5</v>
      </c>
      <c r="B70" s="268">
        <f t="shared" si="1"/>
        <v>22</v>
      </c>
      <c r="C70" s="268" t="s">
        <v>274</v>
      </c>
      <c r="D70" s="268" t="s">
        <v>285</v>
      </c>
      <c r="E70" s="268" t="str">
        <f>'Sub Cases Monthly'!$C$68</f>
        <v>County Civil</v>
      </c>
      <c r="F70" s="269" t="str">
        <f>'Sub Cases Monthly'!C75</f>
        <v>Evictions (SRS)</v>
      </c>
      <c r="G70" s="269">
        <f>'Sub Cases Monthly'!E75</f>
        <v>214</v>
      </c>
      <c r="H70" s="269">
        <f>'Sub Cases Monthly'!F75</f>
        <v>162</v>
      </c>
      <c r="I70" s="269">
        <f>'Sub Cases Monthly'!G75</f>
        <v>165</v>
      </c>
      <c r="J70" s="269">
        <f>'Sub Cases Monthly'!H75</f>
        <v>186</v>
      </c>
      <c r="K70" s="269">
        <f>'Sub Cases Monthly'!I75</f>
        <v>212</v>
      </c>
      <c r="L70" s="269">
        <f>'Sub Cases Monthly'!J75</f>
        <v>195</v>
      </c>
      <c r="M70" s="269">
        <f>'Sub Cases Monthly'!K75</f>
        <v>226</v>
      </c>
      <c r="N70" s="269">
        <f>'Sub Cases Monthly'!L75</f>
        <v>242</v>
      </c>
      <c r="O70" s="269">
        <f>'Sub Cases Monthly'!M75</f>
        <v>315</v>
      </c>
      <c r="P70" s="269">
        <f>'Sub Cases Monthly'!N75</f>
        <v>255</v>
      </c>
      <c r="Q70" s="269">
        <f>'Sub Cases Monthly'!O75</f>
        <v>291</v>
      </c>
      <c r="R70" s="269">
        <f>'Sub Cases Monthly'!P75</f>
        <v>0</v>
      </c>
      <c r="S70" s="269">
        <v>1</v>
      </c>
      <c r="T70" s="269">
        <v>2</v>
      </c>
    </row>
    <row r="71" spans="1:20" x14ac:dyDescent="0.25">
      <c r="A71" s="268">
        <f t="shared" si="1"/>
        <v>5</v>
      </c>
      <c r="B71" s="268">
        <f t="shared" si="1"/>
        <v>22</v>
      </c>
      <c r="C71" s="268" t="s">
        <v>274</v>
      </c>
      <c r="D71" s="268" t="s">
        <v>285</v>
      </c>
      <c r="E71" s="268" t="str">
        <f>'Sub Cases Monthly'!$C$68</f>
        <v>County Civil</v>
      </c>
      <c r="F71" s="269" t="str">
        <f>'Sub Cases Monthly'!C76</f>
        <v>Other County Civil (Non-Monetary) (SRS)</v>
      </c>
      <c r="G71" s="269">
        <f>'Sub Cases Monthly'!E76</f>
        <v>5</v>
      </c>
      <c r="H71" s="269">
        <f>'Sub Cases Monthly'!F76</f>
        <v>4</v>
      </c>
      <c r="I71" s="269">
        <f>'Sub Cases Monthly'!G76</f>
        <v>5</v>
      </c>
      <c r="J71" s="269">
        <f>'Sub Cases Monthly'!H76</f>
        <v>1</v>
      </c>
      <c r="K71" s="269">
        <f>'Sub Cases Monthly'!I76</f>
        <v>1</v>
      </c>
      <c r="L71" s="269">
        <f>'Sub Cases Monthly'!J76</f>
        <v>0</v>
      </c>
      <c r="M71" s="269">
        <f>'Sub Cases Monthly'!K76</f>
        <v>4</v>
      </c>
      <c r="N71" s="269">
        <f>'Sub Cases Monthly'!L76</f>
        <v>3</v>
      </c>
      <c r="O71" s="269">
        <f>'Sub Cases Monthly'!M76</f>
        <v>1</v>
      </c>
      <c r="P71" s="269">
        <f>'Sub Cases Monthly'!N76</f>
        <v>20</v>
      </c>
      <c r="Q71" s="269">
        <f>'Sub Cases Monthly'!O76</f>
        <v>3</v>
      </c>
      <c r="R71" s="269">
        <f>'Sub Cases Monthly'!P76</f>
        <v>0</v>
      </c>
      <c r="S71" s="269">
        <v>1</v>
      </c>
      <c r="T71" s="269">
        <v>2</v>
      </c>
    </row>
    <row r="72" spans="1:20" x14ac:dyDescent="0.25">
      <c r="A72" s="268">
        <f t="shared" si="1"/>
        <v>5</v>
      </c>
      <c r="B72" s="268">
        <f t="shared" si="1"/>
        <v>22</v>
      </c>
      <c r="C72" s="268" t="s">
        <v>274</v>
      </c>
      <c r="D72" s="268" t="s">
        <v>285</v>
      </c>
      <c r="E72" s="268" t="str">
        <f>'Sub Cases Monthly'!$C$68</f>
        <v>County Civil</v>
      </c>
      <c r="F72" s="269" t="str">
        <f>'Sub Cases Monthly'!C77</f>
        <v>Registry Deposits without an Underlying Case (Non-SRS)</v>
      </c>
      <c r="G72" s="269">
        <f>'Sub Cases Monthly'!E77</f>
        <v>1</v>
      </c>
      <c r="H72" s="269">
        <f>'Sub Cases Monthly'!F77</f>
        <v>1</v>
      </c>
      <c r="I72" s="269">
        <f>'Sub Cases Monthly'!G77</f>
        <v>0</v>
      </c>
      <c r="J72" s="269">
        <f>'Sub Cases Monthly'!H77</f>
        <v>1</v>
      </c>
      <c r="K72" s="269">
        <f>'Sub Cases Monthly'!I77</f>
        <v>2</v>
      </c>
      <c r="L72" s="269">
        <f>'Sub Cases Monthly'!J77</f>
        <v>0</v>
      </c>
      <c r="M72" s="269">
        <f>'Sub Cases Monthly'!K77</f>
        <v>2</v>
      </c>
      <c r="N72" s="269">
        <f>'Sub Cases Monthly'!L77</f>
        <v>1</v>
      </c>
      <c r="O72" s="269">
        <f>'Sub Cases Monthly'!M77</f>
        <v>1</v>
      </c>
      <c r="P72" s="269">
        <f>'Sub Cases Monthly'!N77</f>
        <v>0</v>
      </c>
      <c r="Q72" s="269">
        <f>'Sub Cases Monthly'!O77</f>
        <v>0</v>
      </c>
      <c r="R72" s="269">
        <f>'Sub Cases Monthly'!P77</f>
        <v>0</v>
      </c>
      <c r="S72" s="269">
        <v>1</v>
      </c>
      <c r="T72" s="269">
        <v>2</v>
      </c>
    </row>
    <row r="73" spans="1:20" x14ac:dyDescent="0.25">
      <c r="A73" s="268">
        <f t="shared" si="1"/>
        <v>5</v>
      </c>
      <c r="B73" s="268">
        <f t="shared" si="1"/>
        <v>22</v>
      </c>
      <c r="C73" s="268" t="s">
        <v>274</v>
      </c>
      <c r="D73" s="268" t="s">
        <v>285</v>
      </c>
      <c r="E73" s="268" t="str">
        <f>'Sub Cases Monthly'!$C$68</f>
        <v>County Civil</v>
      </c>
      <c r="F73" s="269" t="str">
        <f>'Sub Cases Monthly'!C78</f>
        <v>Foreign Judgments (Non-SRS)</v>
      </c>
      <c r="G73" s="269">
        <f>'Sub Cases Monthly'!E78</f>
        <v>2</v>
      </c>
      <c r="H73" s="269">
        <f>'Sub Cases Monthly'!F78</f>
        <v>0</v>
      </c>
      <c r="I73" s="269">
        <f>'Sub Cases Monthly'!G78</f>
        <v>0</v>
      </c>
      <c r="J73" s="269">
        <f>'Sub Cases Monthly'!H78</f>
        <v>0</v>
      </c>
      <c r="K73" s="269">
        <f>'Sub Cases Monthly'!I78</f>
        <v>0</v>
      </c>
      <c r="L73" s="269">
        <f>'Sub Cases Monthly'!J78</f>
        <v>1</v>
      </c>
      <c r="M73" s="269">
        <f>'Sub Cases Monthly'!K78</f>
        <v>2</v>
      </c>
      <c r="N73" s="269">
        <f>'Sub Cases Monthly'!L78</f>
        <v>7</v>
      </c>
      <c r="O73" s="269">
        <f>'Sub Cases Monthly'!M78</f>
        <v>1</v>
      </c>
      <c r="P73" s="269">
        <f>'Sub Cases Monthly'!N78</f>
        <v>0</v>
      </c>
      <c r="Q73" s="269">
        <f>'Sub Cases Monthly'!O78</f>
        <v>2</v>
      </c>
      <c r="R73" s="269">
        <f>'Sub Cases Monthly'!P78</f>
        <v>0</v>
      </c>
      <c r="S73" s="269">
        <v>1</v>
      </c>
      <c r="T73" s="269">
        <v>2</v>
      </c>
    </row>
    <row r="74" spans="1:20" x14ac:dyDescent="0.25">
      <c r="A74" s="268">
        <f t="shared" si="1"/>
        <v>5</v>
      </c>
      <c r="B74" s="268">
        <f t="shared" si="1"/>
        <v>22</v>
      </c>
      <c r="C74" s="268" t="s">
        <v>274</v>
      </c>
      <c r="D74" s="268" t="s">
        <v>285</v>
      </c>
      <c r="E74" s="268" t="str">
        <f>'Sub Cases Monthly'!$C$68</f>
        <v>County Civil</v>
      </c>
      <c r="F74" s="269" t="str">
        <f>'Sub Cases Monthly'!C79</f>
        <v>Applications for Voluntary Binding Arbitration (Non-SRS)</v>
      </c>
      <c r="G74" s="269">
        <f>'Sub Cases Monthly'!E79</f>
        <v>0</v>
      </c>
      <c r="H74" s="269">
        <f>'Sub Cases Monthly'!F79</f>
        <v>0</v>
      </c>
      <c r="I74" s="269">
        <f>'Sub Cases Monthly'!G79</f>
        <v>0</v>
      </c>
      <c r="J74" s="269">
        <f>'Sub Cases Monthly'!H79</f>
        <v>0</v>
      </c>
      <c r="K74" s="269">
        <f>'Sub Cases Monthly'!I79</f>
        <v>0</v>
      </c>
      <c r="L74" s="269">
        <f>'Sub Cases Monthly'!J79</f>
        <v>0</v>
      </c>
      <c r="M74" s="269">
        <f>'Sub Cases Monthly'!K79</f>
        <v>0</v>
      </c>
      <c r="N74" s="269">
        <f>'Sub Cases Monthly'!L79</f>
        <v>0</v>
      </c>
      <c r="O74" s="269">
        <f>'Sub Cases Monthly'!M79</f>
        <v>0</v>
      </c>
      <c r="P74" s="269">
        <f>'Sub Cases Monthly'!N79</f>
        <v>0</v>
      </c>
      <c r="Q74" s="269">
        <f>'Sub Cases Monthly'!O79</f>
        <v>0</v>
      </c>
      <c r="R74" s="269">
        <f>'Sub Cases Monthly'!P79</f>
        <v>0</v>
      </c>
      <c r="S74" s="269">
        <v>1</v>
      </c>
      <c r="T74" s="269">
        <v>2</v>
      </c>
    </row>
    <row r="75" spans="1:20" x14ac:dyDescent="0.25">
      <c r="A75" s="268">
        <f t="shared" si="1"/>
        <v>5</v>
      </c>
      <c r="B75" s="268">
        <f t="shared" si="1"/>
        <v>22</v>
      </c>
      <c r="C75" s="268" t="s">
        <v>274</v>
      </c>
      <c r="D75" s="268" t="s">
        <v>285</v>
      </c>
      <c r="E75" s="268" t="str">
        <f>'Sub Cases Monthly'!$C$68</f>
        <v>County Civil</v>
      </c>
      <c r="F75" s="269" t="str">
        <f>'Sub Cases Monthly'!C80</f>
        <v>Cases unable to be categorized</v>
      </c>
      <c r="G75" s="269">
        <f>'Sub Cases Monthly'!E80</f>
        <v>0</v>
      </c>
      <c r="H75" s="269">
        <f>'Sub Cases Monthly'!F80</f>
        <v>0</v>
      </c>
      <c r="I75" s="269">
        <f>'Sub Cases Monthly'!G80</f>
        <v>0</v>
      </c>
      <c r="J75" s="269">
        <f>'Sub Cases Monthly'!H80</f>
        <v>0</v>
      </c>
      <c r="K75" s="269">
        <f>'Sub Cases Monthly'!I80</f>
        <v>0</v>
      </c>
      <c r="L75" s="269">
        <f>'Sub Cases Monthly'!J80</f>
        <v>0</v>
      </c>
      <c r="M75" s="269">
        <f>'Sub Cases Monthly'!K80</f>
        <v>0</v>
      </c>
      <c r="N75" s="269">
        <f>'Sub Cases Monthly'!L80</f>
        <v>0</v>
      </c>
      <c r="O75" s="269">
        <f>'Sub Cases Monthly'!M80</f>
        <v>0</v>
      </c>
      <c r="P75" s="269">
        <f>'Sub Cases Monthly'!N80</f>
        <v>0</v>
      </c>
      <c r="Q75" s="269">
        <f>'Sub Cases Monthly'!O80</f>
        <v>0</v>
      </c>
      <c r="R75" s="269">
        <f>'Sub Cases Monthly'!P80</f>
        <v>0</v>
      </c>
      <c r="S75" s="269">
        <v>1</v>
      </c>
      <c r="T75" s="269">
        <v>2</v>
      </c>
    </row>
    <row r="76" spans="1:20" x14ac:dyDescent="0.25">
      <c r="A76" s="268">
        <f t="shared" si="1"/>
        <v>5</v>
      </c>
      <c r="B76" s="268">
        <f t="shared" si="1"/>
        <v>22</v>
      </c>
      <c r="C76" s="268" t="s">
        <v>274</v>
      </c>
      <c r="D76" s="268" t="s">
        <v>285</v>
      </c>
      <c r="E76" s="268" t="str">
        <f>'Sub Cases Monthly'!$C$83</f>
        <v>Probate</v>
      </c>
      <c r="F76" s="269" t="str">
        <f>'Sub Cases Monthly'!C84</f>
        <v>Probate (SRS)</v>
      </c>
      <c r="G76" s="269">
        <f>'Sub Cases Monthly'!E84</f>
        <v>216</v>
      </c>
      <c r="H76" s="269">
        <f>'Sub Cases Monthly'!F84</f>
        <v>215</v>
      </c>
      <c r="I76" s="269">
        <f>'Sub Cases Monthly'!G84</f>
        <v>182</v>
      </c>
      <c r="J76" s="269">
        <f>'Sub Cases Monthly'!H84</f>
        <v>219</v>
      </c>
      <c r="K76" s="269">
        <f>'Sub Cases Monthly'!I84</f>
        <v>224</v>
      </c>
      <c r="L76" s="269">
        <f>'Sub Cases Monthly'!J84</f>
        <v>240</v>
      </c>
      <c r="M76" s="269">
        <f>'Sub Cases Monthly'!K84</f>
        <v>251</v>
      </c>
      <c r="N76" s="269">
        <f>'Sub Cases Monthly'!L84</f>
        <v>214</v>
      </c>
      <c r="O76" s="269">
        <f>'Sub Cases Monthly'!M84</f>
        <v>227</v>
      </c>
      <c r="P76" s="269">
        <f>'Sub Cases Monthly'!N84</f>
        <v>246</v>
      </c>
      <c r="Q76" s="269">
        <f>'Sub Cases Monthly'!O84</f>
        <v>235</v>
      </c>
      <c r="R76" s="269">
        <f>'Sub Cases Monthly'!P84</f>
        <v>0</v>
      </c>
      <c r="S76" s="269">
        <v>1</v>
      </c>
      <c r="T76" s="269">
        <v>2</v>
      </c>
    </row>
    <row r="77" spans="1:20" x14ac:dyDescent="0.25">
      <c r="A77" s="268">
        <f t="shared" si="1"/>
        <v>5</v>
      </c>
      <c r="B77" s="268">
        <f t="shared" si="1"/>
        <v>22</v>
      </c>
      <c r="C77" s="268" t="s">
        <v>274</v>
      </c>
      <c r="D77" s="268" t="s">
        <v>285</v>
      </c>
      <c r="E77" s="268" t="str">
        <f>'Sub Cases Monthly'!$C$83</f>
        <v>Probate</v>
      </c>
      <c r="F77" s="269" t="str">
        <f>'Sub Cases Monthly'!C85</f>
        <v>Guardianship (SRS)</v>
      </c>
      <c r="G77" s="269">
        <f>'Sub Cases Monthly'!E85</f>
        <v>30</v>
      </c>
      <c r="H77" s="269">
        <f>'Sub Cases Monthly'!F85</f>
        <v>24</v>
      </c>
      <c r="I77" s="269">
        <f>'Sub Cases Monthly'!G85</f>
        <v>16</v>
      </c>
      <c r="J77" s="269">
        <f>'Sub Cases Monthly'!H85</f>
        <v>28</v>
      </c>
      <c r="K77" s="269">
        <f>'Sub Cases Monthly'!I85</f>
        <v>38</v>
      </c>
      <c r="L77" s="269">
        <f>'Sub Cases Monthly'!J85</f>
        <v>29</v>
      </c>
      <c r="M77" s="269">
        <f>'Sub Cases Monthly'!K85</f>
        <v>19</v>
      </c>
      <c r="N77" s="269">
        <f>'Sub Cases Monthly'!L85</f>
        <v>34</v>
      </c>
      <c r="O77" s="269">
        <f>'Sub Cases Monthly'!M85</f>
        <v>25</v>
      </c>
      <c r="P77" s="269">
        <f>'Sub Cases Monthly'!N85</f>
        <v>24</v>
      </c>
      <c r="Q77" s="269">
        <f>'Sub Cases Monthly'!O85</f>
        <v>32</v>
      </c>
      <c r="R77" s="269">
        <f>'Sub Cases Monthly'!P85</f>
        <v>0</v>
      </c>
      <c r="S77" s="269">
        <v>1</v>
      </c>
      <c r="T77" s="269">
        <v>2</v>
      </c>
    </row>
    <row r="78" spans="1:20" x14ac:dyDescent="0.25">
      <c r="A78" s="268">
        <f t="shared" si="1"/>
        <v>5</v>
      </c>
      <c r="B78" s="268">
        <f t="shared" si="1"/>
        <v>22</v>
      </c>
      <c r="C78" s="268" t="s">
        <v>274</v>
      </c>
      <c r="D78" s="268" t="s">
        <v>285</v>
      </c>
      <c r="E78" s="268" t="str">
        <f>'Sub Cases Monthly'!$C$83</f>
        <v>Probate</v>
      </c>
      <c r="F78" s="269" t="str">
        <f>'Sub Cases Monthly'!C86</f>
        <v>Probate Trust (SRS)</v>
      </c>
      <c r="G78" s="269">
        <f>'Sub Cases Monthly'!E86</f>
        <v>6</v>
      </c>
      <c r="H78" s="269">
        <f>'Sub Cases Monthly'!F86</f>
        <v>0</v>
      </c>
      <c r="I78" s="269">
        <f>'Sub Cases Monthly'!G86</f>
        <v>5</v>
      </c>
      <c r="J78" s="269">
        <f>'Sub Cases Monthly'!H86</f>
        <v>3</v>
      </c>
      <c r="K78" s="269">
        <f>'Sub Cases Monthly'!I86</f>
        <v>1</v>
      </c>
      <c r="L78" s="269">
        <f>'Sub Cases Monthly'!J86</f>
        <v>6</v>
      </c>
      <c r="M78" s="269">
        <f>'Sub Cases Monthly'!K86</f>
        <v>2</v>
      </c>
      <c r="N78" s="269">
        <f>'Sub Cases Monthly'!L86</f>
        <v>4</v>
      </c>
      <c r="O78" s="269">
        <f>'Sub Cases Monthly'!M86</f>
        <v>0</v>
      </c>
      <c r="P78" s="269">
        <f>'Sub Cases Monthly'!N86</f>
        <v>1</v>
      </c>
      <c r="Q78" s="269">
        <f>'Sub Cases Monthly'!O86</f>
        <v>3</v>
      </c>
      <c r="R78" s="269">
        <f>'Sub Cases Monthly'!P86</f>
        <v>0</v>
      </c>
      <c r="S78" s="269">
        <v>1</v>
      </c>
      <c r="T78" s="269">
        <v>2</v>
      </c>
    </row>
    <row r="79" spans="1:20" x14ac:dyDescent="0.25">
      <c r="A79" s="268">
        <f t="shared" si="1"/>
        <v>5</v>
      </c>
      <c r="B79" s="268">
        <f t="shared" si="1"/>
        <v>22</v>
      </c>
      <c r="C79" s="268" t="s">
        <v>274</v>
      </c>
      <c r="D79" s="268" t="s">
        <v>285</v>
      </c>
      <c r="E79" s="268" t="str">
        <f>'Sub Cases Monthly'!$C$83</f>
        <v>Probate</v>
      </c>
      <c r="F79" s="269" t="str">
        <f>'Sub Cases Monthly'!C87</f>
        <v>Baker Act (SRS)</v>
      </c>
      <c r="G79" s="269">
        <f>'Sub Cases Monthly'!E87</f>
        <v>61</v>
      </c>
      <c r="H79" s="269">
        <f>'Sub Cases Monthly'!F87</f>
        <v>48</v>
      </c>
      <c r="I79" s="269">
        <f>'Sub Cases Monthly'!G87</f>
        <v>63</v>
      </c>
      <c r="J79" s="269">
        <f>'Sub Cases Monthly'!H87</f>
        <v>72</v>
      </c>
      <c r="K79" s="269">
        <f>'Sub Cases Monthly'!I87</f>
        <v>56</v>
      </c>
      <c r="L79" s="269">
        <f>'Sub Cases Monthly'!J87</f>
        <v>91</v>
      </c>
      <c r="M79" s="269">
        <f>'Sub Cases Monthly'!K87</f>
        <v>58</v>
      </c>
      <c r="N79" s="269">
        <f>'Sub Cases Monthly'!L87</f>
        <v>49</v>
      </c>
      <c r="O79" s="269">
        <f>'Sub Cases Monthly'!M87</f>
        <v>58</v>
      </c>
      <c r="P79" s="269">
        <f>'Sub Cases Monthly'!N87</f>
        <v>75</v>
      </c>
      <c r="Q79" s="269">
        <f>'Sub Cases Monthly'!O87</f>
        <v>63</v>
      </c>
      <c r="R79" s="269">
        <f>'Sub Cases Monthly'!P87</f>
        <v>0</v>
      </c>
      <c r="S79" s="269">
        <v>1</v>
      </c>
      <c r="T79" s="269">
        <v>2</v>
      </c>
    </row>
    <row r="80" spans="1:20" x14ac:dyDescent="0.25">
      <c r="A80" s="268">
        <f t="shared" si="1"/>
        <v>5</v>
      </c>
      <c r="B80" s="268">
        <f t="shared" si="1"/>
        <v>22</v>
      </c>
      <c r="C80" s="268" t="s">
        <v>274</v>
      </c>
      <c r="D80" s="268" t="s">
        <v>285</v>
      </c>
      <c r="E80" s="268" t="str">
        <f>'Sub Cases Monthly'!$C$83</f>
        <v>Probate</v>
      </c>
      <c r="F80" s="269" t="str">
        <f>'Sub Cases Monthly'!C88</f>
        <v>Substance Abuse Act (SRS)</v>
      </c>
      <c r="G80" s="269">
        <f>'Sub Cases Monthly'!E88</f>
        <v>19</v>
      </c>
      <c r="H80" s="269">
        <f>'Sub Cases Monthly'!F88</f>
        <v>18</v>
      </c>
      <c r="I80" s="269">
        <f>'Sub Cases Monthly'!G88</f>
        <v>14</v>
      </c>
      <c r="J80" s="269">
        <f>'Sub Cases Monthly'!H88</f>
        <v>18</v>
      </c>
      <c r="K80" s="269">
        <f>'Sub Cases Monthly'!I88</f>
        <v>27</v>
      </c>
      <c r="L80" s="269">
        <f>'Sub Cases Monthly'!J88</f>
        <v>25</v>
      </c>
      <c r="M80" s="269">
        <f>'Sub Cases Monthly'!K88</f>
        <v>27</v>
      </c>
      <c r="N80" s="269">
        <f>'Sub Cases Monthly'!L88</f>
        <v>29</v>
      </c>
      <c r="O80" s="269">
        <f>'Sub Cases Monthly'!M88</f>
        <v>15</v>
      </c>
      <c r="P80" s="269">
        <f>'Sub Cases Monthly'!N88</f>
        <v>22</v>
      </c>
      <c r="Q80" s="269">
        <f>'Sub Cases Monthly'!O88</f>
        <v>27</v>
      </c>
      <c r="R80" s="269">
        <f>'Sub Cases Monthly'!P88</f>
        <v>0</v>
      </c>
      <c r="S80" s="269">
        <v>1</v>
      </c>
      <c r="T80" s="269">
        <v>2</v>
      </c>
    </row>
    <row r="81" spans="1:20" x14ac:dyDescent="0.25">
      <c r="A81" s="268">
        <f t="shared" si="1"/>
        <v>5</v>
      </c>
      <c r="B81" s="268">
        <f t="shared" si="1"/>
        <v>22</v>
      </c>
      <c r="C81" s="268" t="s">
        <v>274</v>
      </c>
      <c r="D81" s="268" t="s">
        <v>285</v>
      </c>
      <c r="E81" s="268" t="str">
        <f>'Sub Cases Monthly'!$C$83</f>
        <v>Probate</v>
      </c>
      <c r="F81" s="269" t="str">
        <f>'Sub Cases Monthly'!C89</f>
        <v>Other Social (SRS)</v>
      </c>
      <c r="G81" s="269">
        <f>'Sub Cases Monthly'!E89</f>
        <v>17</v>
      </c>
      <c r="H81" s="269">
        <f>'Sub Cases Monthly'!F89</f>
        <v>5</v>
      </c>
      <c r="I81" s="269">
        <f>'Sub Cases Monthly'!G89</f>
        <v>5</v>
      </c>
      <c r="J81" s="269">
        <f>'Sub Cases Monthly'!H89</f>
        <v>12</v>
      </c>
      <c r="K81" s="269">
        <f>'Sub Cases Monthly'!I89</f>
        <v>12</v>
      </c>
      <c r="L81" s="269">
        <f>'Sub Cases Monthly'!J89</f>
        <v>16</v>
      </c>
      <c r="M81" s="269">
        <f>'Sub Cases Monthly'!K89</f>
        <v>6</v>
      </c>
      <c r="N81" s="269">
        <f>'Sub Cases Monthly'!L89</f>
        <v>11</v>
      </c>
      <c r="O81" s="269">
        <f>'Sub Cases Monthly'!M89</f>
        <v>11</v>
      </c>
      <c r="P81" s="269">
        <f>'Sub Cases Monthly'!N89</f>
        <v>13</v>
      </c>
      <c r="Q81" s="269">
        <f>'Sub Cases Monthly'!O89</f>
        <v>17</v>
      </c>
      <c r="R81" s="269">
        <f>'Sub Cases Monthly'!P89</f>
        <v>0</v>
      </c>
      <c r="S81" s="269">
        <v>1</v>
      </c>
      <c r="T81" s="269">
        <v>2</v>
      </c>
    </row>
    <row r="82" spans="1:20" x14ac:dyDescent="0.25">
      <c r="A82" s="268">
        <f t="shared" si="1"/>
        <v>5</v>
      </c>
      <c r="B82" s="268">
        <f t="shared" si="1"/>
        <v>22</v>
      </c>
      <c r="C82" s="268" t="s">
        <v>274</v>
      </c>
      <c r="D82" s="268" t="s">
        <v>285</v>
      </c>
      <c r="E82" s="268" t="str">
        <f>'Sub Cases Monthly'!$C$83</f>
        <v>Probate</v>
      </c>
      <c r="F82" s="269" t="str">
        <f>'Sub Cases Monthly'!C90</f>
        <v>Involuntary Civil Commitment of Sexually Violent Predators (SRS)</v>
      </c>
      <c r="G82" s="269">
        <f>'Sub Cases Monthly'!E90</f>
        <v>0</v>
      </c>
      <c r="H82" s="269">
        <f>'Sub Cases Monthly'!F90</f>
        <v>0</v>
      </c>
      <c r="I82" s="269">
        <f>'Sub Cases Monthly'!G90</f>
        <v>0</v>
      </c>
      <c r="J82" s="269">
        <f>'Sub Cases Monthly'!H90</f>
        <v>0</v>
      </c>
      <c r="K82" s="269">
        <f>'Sub Cases Monthly'!I90</f>
        <v>0</v>
      </c>
      <c r="L82" s="269">
        <f>'Sub Cases Monthly'!J90</f>
        <v>0</v>
      </c>
      <c r="M82" s="269">
        <f>'Sub Cases Monthly'!K90</f>
        <v>1</v>
      </c>
      <c r="N82" s="269">
        <f>'Sub Cases Monthly'!L90</f>
        <v>0</v>
      </c>
      <c r="O82" s="269">
        <f>'Sub Cases Monthly'!M90</f>
        <v>0</v>
      </c>
      <c r="P82" s="269">
        <f>'Sub Cases Monthly'!N90</f>
        <v>0</v>
      </c>
      <c r="Q82" s="269">
        <f>'Sub Cases Monthly'!O90</f>
        <v>0</v>
      </c>
      <c r="R82" s="269">
        <f>'Sub Cases Monthly'!P90</f>
        <v>0</v>
      </c>
      <c r="S82" s="269">
        <v>1</v>
      </c>
      <c r="T82" s="269">
        <v>2</v>
      </c>
    </row>
    <row r="83" spans="1:20" x14ac:dyDescent="0.25">
      <c r="A83" s="268">
        <f t="shared" si="1"/>
        <v>5</v>
      </c>
      <c r="B83" s="268">
        <f t="shared" si="1"/>
        <v>22</v>
      </c>
      <c r="C83" s="268" t="s">
        <v>274</v>
      </c>
      <c r="D83" s="268" t="s">
        <v>285</v>
      </c>
      <c r="E83" s="268" t="str">
        <f>'Sub Cases Monthly'!$C$83</f>
        <v>Probate</v>
      </c>
      <c r="F83" s="269" t="str">
        <f>'Sub Cases Monthly'!C91</f>
        <v>Risk Protection Orders (SRS)</v>
      </c>
      <c r="G83" s="269">
        <f>'Sub Cases Monthly'!E91</f>
        <v>3</v>
      </c>
      <c r="H83" s="269">
        <f>'Sub Cases Monthly'!F91</f>
        <v>6</v>
      </c>
      <c r="I83" s="269">
        <f>'Sub Cases Monthly'!G91</f>
        <v>5</v>
      </c>
      <c r="J83" s="269">
        <f>'Sub Cases Monthly'!H91</f>
        <v>2</v>
      </c>
      <c r="K83" s="269">
        <f>'Sub Cases Monthly'!I91</f>
        <v>1</v>
      </c>
      <c r="L83" s="269">
        <f>'Sub Cases Monthly'!J91</f>
        <v>4</v>
      </c>
      <c r="M83" s="269">
        <f>'Sub Cases Monthly'!K91</f>
        <v>7</v>
      </c>
      <c r="N83" s="269">
        <f>'Sub Cases Monthly'!L91</f>
        <v>8</v>
      </c>
      <c r="O83" s="269">
        <f>'Sub Cases Monthly'!M91</f>
        <v>8</v>
      </c>
      <c r="P83" s="269">
        <f>'Sub Cases Monthly'!N91</f>
        <v>6</v>
      </c>
      <c r="Q83" s="269">
        <f>'Sub Cases Monthly'!O91</f>
        <v>6</v>
      </c>
      <c r="R83" s="269">
        <f>'Sub Cases Monthly'!P91</f>
        <v>0</v>
      </c>
      <c r="S83" s="269">
        <v>1</v>
      </c>
      <c r="T83" s="269">
        <v>2</v>
      </c>
    </row>
    <row r="84" spans="1:20" x14ac:dyDescent="0.25">
      <c r="A84" s="268">
        <f t="shared" si="1"/>
        <v>5</v>
      </c>
      <c r="B84" s="268">
        <f t="shared" si="1"/>
        <v>22</v>
      </c>
      <c r="C84" s="268" t="s">
        <v>274</v>
      </c>
      <c r="D84" s="268" t="s">
        <v>285</v>
      </c>
      <c r="E84" s="268" t="str">
        <f>'Sub Cases Monthly'!$C$83</f>
        <v>Probate</v>
      </c>
      <c r="F84" s="269" t="str">
        <f>'Sub Cases Monthly'!C92</f>
        <v>Wills on Deposit (Non-SRS)</v>
      </c>
      <c r="G84" s="269">
        <f>'Sub Cases Monthly'!E92</f>
        <v>129</v>
      </c>
      <c r="H84" s="269">
        <f>'Sub Cases Monthly'!F92</f>
        <v>92</v>
      </c>
      <c r="I84" s="269">
        <f>'Sub Cases Monthly'!G92</f>
        <v>112</v>
      </c>
      <c r="J84" s="269">
        <f>'Sub Cases Monthly'!H92</f>
        <v>126</v>
      </c>
      <c r="K84" s="269">
        <f>'Sub Cases Monthly'!I92</f>
        <v>145</v>
      </c>
      <c r="L84" s="269">
        <f>'Sub Cases Monthly'!J92</f>
        <v>170</v>
      </c>
      <c r="M84" s="269">
        <f>'Sub Cases Monthly'!K92</f>
        <v>121</v>
      </c>
      <c r="N84" s="269">
        <f>'Sub Cases Monthly'!L92</f>
        <v>118</v>
      </c>
      <c r="O84" s="269">
        <f>'Sub Cases Monthly'!M92</f>
        <v>117</v>
      </c>
      <c r="P84" s="269">
        <f>'Sub Cases Monthly'!N92</f>
        <v>147</v>
      </c>
      <c r="Q84" s="269">
        <f>'Sub Cases Monthly'!O92</f>
        <v>156</v>
      </c>
      <c r="R84" s="269">
        <f>'Sub Cases Monthly'!P92</f>
        <v>0</v>
      </c>
      <c r="S84" s="269">
        <v>1</v>
      </c>
      <c r="T84" s="269">
        <v>2</v>
      </c>
    </row>
    <row r="85" spans="1:20" x14ac:dyDescent="0.25">
      <c r="A85" s="268">
        <f t="shared" si="1"/>
        <v>5</v>
      </c>
      <c r="B85" s="268">
        <f t="shared" si="1"/>
        <v>22</v>
      </c>
      <c r="C85" s="268" t="s">
        <v>274</v>
      </c>
      <c r="D85" s="268" t="s">
        <v>285</v>
      </c>
      <c r="E85" s="268" t="str">
        <f>'Sub Cases Monthly'!$C$83</f>
        <v>Probate</v>
      </c>
      <c r="F85" s="269" t="str">
        <f>'Sub Cases Monthly'!C93</f>
        <v>Pre-Need Guardianship (Non-SRS)</v>
      </c>
      <c r="G85" s="269">
        <f>'Sub Cases Monthly'!E93</f>
        <v>107</v>
      </c>
      <c r="H85" s="269">
        <f>'Sub Cases Monthly'!F93</f>
        <v>121</v>
      </c>
      <c r="I85" s="269">
        <f>'Sub Cases Monthly'!G93</f>
        <v>126</v>
      </c>
      <c r="J85" s="269">
        <f>'Sub Cases Monthly'!H93</f>
        <v>107</v>
      </c>
      <c r="K85" s="269">
        <f>'Sub Cases Monthly'!I93</f>
        <v>88</v>
      </c>
      <c r="L85" s="269">
        <f>'Sub Cases Monthly'!J93</f>
        <v>164</v>
      </c>
      <c r="M85" s="269">
        <f>'Sub Cases Monthly'!K93</f>
        <v>127</v>
      </c>
      <c r="N85" s="269">
        <f>'Sub Cases Monthly'!L93</f>
        <v>138</v>
      </c>
      <c r="O85" s="269">
        <f>'Sub Cases Monthly'!M93</f>
        <v>118</v>
      </c>
      <c r="P85" s="269">
        <f>'Sub Cases Monthly'!N93</f>
        <v>86</v>
      </c>
      <c r="Q85" s="269">
        <f>'Sub Cases Monthly'!O93</f>
        <v>124</v>
      </c>
      <c r="R85" s="269">
        <f>'Sub Cases Monthly'!P93</f>
        <v>0</v>
      </c>
      <c r="S85" s="269">
        <v>1</v>
      </c>
      <c r="T85" s="269">
        <v>2</v>
      </c>
    </row>
    <row r="86" spans="1:20" x14ac:dyDescent="0.25">
      <c r="A86" s="268">
        <f t="shared" si="1"/>
        <v>5</v>
      </c>
      <c r="B86" s="268">
        <f t="shared" si="1"/>
        <v>22</v>
      </c>
      <c r="C86" s="268" t="s">
        <v>274</v>
      </c>
      <c r="D86" s="268" t="s">
        <v>285</v>
      </c>
      <c r="E86" s="268" t="str">
        <f>'Sub Cases Monthly'!$C$83</f>
        <v>Probate</v>
      </c>
      <c r="F86" s="269" t="str">
        <f>'Sub Cases Monthly'!C94</f>
        <v>Notice of Trust (Non-SRS)</v>
      </c>
      <c r="G86" s="269">
        <f>'Sub Cases Monthly'!E94</f>
        <v>43</v>
      </c>
      <c r="H86" s="269">
        <f>'Sub Cases Monthly'!F94</f>
        <v>46</v>
      </c>
      <c r="I86" s="269">
        <f>'Sub Cases Monthly'!G94</f>
        <v>39</v>
      </c>
      <c r="J86" s="269">
        <f>'Sub Cases Monthly'!H94</f>
        <v>37</v>
      </c>
      <c r="K86" s="269">
        <f>'Sub Cases Monthly'!I94</f>
        <v>45</v>
      </c>
      <c r="L86" s="269">
        <f>'Sub Cases Monthly'!J94</f>
        <v>57</v>
      </c>
      <c r="M86" s="269">
        <f>'Sub Cases Monthly'!K94</f>
        <v>36</v>
      </c>
      <c r="N86" s="269">
        <f>'Sub Cases Monthly'!L94</f>
        <v>42</v>
      </c>
      <c r="O86" s="269">
        <f>'Sub Cases Monthly'!M94</f>
        <v>27</v>
      </c>
      <c r="P86" s="269">
        <f>'Sub Cases Monthly'!N94</f>
        <v>36</v>
      </c>
      <c r="Q86" s="269">
        <f>'Sub Cases Monthly'!O94</f>
        <v>35</v>
      </c>
      <c r="R86" s="269">
        <f>'Sub Cases Monthly'!P94</f>
        <v>0</v>
      </c>
      <c r="S86" s="269">
        <v>1</v>
      </c>
      <c r="T86" s="269">
        <v>2</v>
      </c>
    </row>
    <row r="87" spans="1:20" x14ac:dyDescent="0.25">
      <c r="A87" s="268">
        <f t="shared" si="1"/>
        <v>5</v>
      </c>
      <c r="B87" s="268">
        <f t="shared" si="1"/>
        <v>22</v>
      </c>
      <c r="C87" s="268" t="s">
        <v>274</v>
      </c>
      <c r="D87" s="268" t="s">
        <v>285</v>
      </c>
      <c r="E87" s="268" t="str">
        <f>'Sub Cases Monthly'!$C$83</f>
        <v>Probate</v>
      </c>
      <c r="F87" s="269" t="str">
        <f>'Sub Cases Monthly'!C95</f>
        <v>Petition to Open Safe Deposit Box (Non-SRS)</v>
      </c>
      <c r="G87" s="269">
        <f>'Sub Cases Monthly'!E95</f>
        <v>2</v>
      </c>
      <c r="H87" s="269">
        <f>'Sub Cases Monthly'!F95</f>
        <v>2</v>
      </c>
      <c r="I87" s="269">
        <f>'Sub Cases Monthly'!G95</f>
        <v>4</v>
      </c>
      <c r="J87" s="269">
        <f>'Sub Cases Monthly'!H95</f>
        <v>1</v>
      </c>
      <c r="K87" s="269">
        <f>'Sub Cases Monthly'!I95</f>
        <v>0</v>
      </c>
      <c r="L87" s="269">
        <f>'Sub Cases Monthly'!J95</f>
        <v>1</v>
      </c>
      <c r="M87" s="269">
        <f>'Sub Cases Monthly'!K95</f>
        <v>0</v>
      </c>
      <c r="N87" s="269">
        <f>'Sub Cases Monthly'!L95</f>
        <v>1</v>
      </c>
      <c r="O87" s="269">
        <f>'Sub Cases Monthly'!M95</f>
        <v>2</v>
      </c>
      <c r="P87" s="269">
        <f>'Sub Cases Monthly'!N95</f>
        <v>1</v>
      </c>
      <c r="Q87" s="269">
        <f>'Sub Cases Monthly'!O95</f>
        <v>1</v>
      </c>
      <c r="R87" s="269">
        <f>'Sub Cases Monthly'!P95</f>
        <v>0</v>
      </c>
      <c r="S87" s="269">
        <v>1</v>
      </c>
      <c r="T87" s="269">
        <v>2</v>
      </c>
    </row>
    <row r="88" spans="1:20" x14ac:dyDescent="0.25">
      <c r="A88" s="268">
        <f t="shared" si="1"/>
        <v>5</v>
      </c>
      <c r="B88" s="268">
        <f t="shared" si="1"/>
        <v>22</v>
      </c>
      <c r="C88" s="268" t="s">
        <v>274</v>
      </c>
      <c r="D88" s="268" t="s">
        <v>285</v>
      </c>
      <c r="E88" s="268" t="str">
        <f>'Sub Cases Monthly'!$C$83</f>
        <v>Probate</v>
      </c>
      <c r="F88" s="269" t="str">
        <f>'Sub Cases Monthly'!C96</f>
        <v>Caveat (Non-SRS)</v>
      </c>
      <c r="G88" s="269">
        <f>'Sub Cases Monthly'!E96</f>
        <v>6</v>
      </c>
      <c r="H88" s="269">
        <f>'Sub Cases Monthly'!F96</f>
        <v>0</v>
      </c>
      <c r="I88" s="269">
        <f>'Sub Cases Monthly'!G96</f>
        <v>3</v>
      </c>
      <c r="J88" s="269">
        <f>'Sub Cases Monthly'!H96</f>
        <v>6</v>
      </c>
      <c r="K88" s="269">
        <f>'Sub Cases Monthly'!I96</f>
        <v>3</v>
      </c>
      <c r="L88" s="269">
        <f>'Sub Cases Monthly'!J96</f>
        <v>6</v>
      </c>
      <c r="M88" s="269">
        <f>'Sub Cases Monthly'!K96</f>
        <v>10</v>
      </c>
      <c r="N88" s="269">
        <f>'Sub Cases Monthly'!L96</f>
        <v>17</v>
      </c>
      <c r="O88" s="269">
        <f>'Sub Cases Monthly'!M96</f>
        <v>12</v>
      </c>
      <c r="P88" s="269">
        <f>'Sub Cases Monthly'!N96</f>
        <v>3</v>
      </c>
      <c r="Q88" s="269">
        <f>'Sub Cases Monthly'!O96</f>
        <v>5</v>
      </c>
      <c r="R88" s="269">
        <f>'Sub Cases Monthly'!P96</f>
        <v>0</v>
      </c>
      <c r="S88" s="269">
        <v>1</v>
      </c>
      <c r="T88" s="269">
        <v>2</v>
      </c>
    </row>
    <row r="89" spans="1:20" x14ac:dyDescent="0.25">
      <c r="A89" s="268">
        <f t="shared" si="1"/>
        <v>5</v>
      </c>
      <c r="B89" s="268">
        <f t="shared" si="1"/>
        <v>22</v>
      </c>
      <c r="C89" s="268" t="s">
        <v>274</v>
      </c>
      <c r="D89" s="268" t="s">
        <v>285</v>
      </c>
      <c r="E89" s="268" t="str">
        <f>'Sub Cases Monthly'!$C$83</f>
        <v>Probate</v>
      </c>
      <c r="F89" s="269" t="str">
        <f>'Sub Cases Monthly'!C97</f>
        <v>Petition to Gain Entry to Apartment of Dwelling (Non-SRS)</v>
      </c>
      <c r="G89" s="269">
        <f>'Sub Cases Monthly'!E97</f>
        <v>0</v>
      </c>
      <c r="H89" s="269">
        <f>'Sub Cases Monthly'!F97</f>
        <v>0</v>
      </c>
      <c r="I89" s="269">
        <f>'Sub Cases Monthly'!G97</f>
        <v>0</v>
      </c>
      <c r="J89" s="269">
        <f>'Sub Cases Monthly'!H97</f>
        <v>0</v>
      </c>
      <c r="K89" s="269">
        <f>'Sub Cases Monthly'!I97</f>
        <v>0</v>
      </c>
      <c r="L89" s="269">
        <f>'Sub Cases Monthly'!J97</f>
        <v>0</v>
      </c>
      <c r="M89" s="269">
        <f>'Sub Cases Monthly'!K97</f>
        <v>0</v>
      </c>
      <c r="N89" s="269">
        <f>'Sub Cases Monthly'!L97</f>
        <v>0</v>
      </c>
      <c r="O89" s="269">
        <f>'Sub Cases Monthly'!M97</f>
        <v>0</v>
      </c>
      <c r="P89" s="269">
        <f>'Sub Cases Monthly'!N97</f>
        <v>0</v>
      </c>
      <c r="Q89" s="269">
        <f>'Sub Cases Monthly'!O97</f>
        <v>0</v>
      </c>
      <c r="R89" s="269">
        <f>'Sub Cases Monthly'!P97</f>
        <v>0</v>
      </c>
      <c r="S89" s="269">
        <v>1</v>
      </c>
      <c r="T89" s="269">
        <v>2</v>
      </c>
    </row>
    <row r="90" spans="1:20" x14ac:dyDescent="0.25">
      <c r="A90" s="268">
        <f t="shared" si="1"/>
        <v>5</v>
      </c>
      <c r="B90" s="268">
        <f t="shared" si="1"/>
        <v>22</v>
      </c>
      <c r="C90" s="268" t="s">
        <v>274</v>
      </c>
      <c r="D90" s="268" t="s">
        <v>285</v>
      </c>
      <c r="E90" s="268" t="str">
        <f>'Sub Cases Monthly'!$C$83</f>
        <v>Probate</v>
      </c>
      <c r="F90" s="269" t="str">
        <f>'Sub Cases Monthly'!C98</f>
        <v>Cert of Person's Imminent Dangerousness (Non-SRS)</v>
      </c>
      <c r="G90" s="269">
        <f>'Sub Cases Monthly'!E98</f>
        <v>0</v>
      </c>
      <c r="H90" s="269">
        <f>'Sub Cases Monthly'!F98</f>
        <v>0</v>
      </c>
      <c r="I90" s="269">
        <f>'Sub Cases Monthly'!G98</f>
        <v>0</v>
      </c>
      <c r="J90" s="269">
        <f>'Sub Cases Monthly'!H98</f>
        <v>0</v>
      </c>
      <c r="K90" s="269">
        <f>'Sub Cases Monthly'!I98</f>
        <v>0</v>
      </c>
      <c r="L90" s="269">
        <f>'Sub Cases Monthly'!J98</f>
        <v>0</v>
      </c>
      <c r="M90" s="269">
        <f>'Sub Cases Monthly'!K98</f>
        <v>0</v>
      </c>
      <c r="N90" s="269">
        <f>'Sub Cases Monthly'!L98</f>
        <v>0</v>
      </c>
      <c r="O90" s="269">
        <f>'Sub Cases Monthly'!M98</f>
        <v>0</v>
      </c>
      <c r="P90" s="269">
        <f>'Sub Cases Monthly'!N98</f>
        <v>0</v>
      </c>
      <c r="Q90" s="269">
        <f>'Sub Cases Monthly'!O98</f>
        <v>0</v>
      </c>
      <c r="R90" s="269">
        <f>'Sub Cases Monthly'!P98</f>
        <v>0</v>
      </c>
      <c r="S90" s="269">
        <v>1</v>
      </c>
      <c r="T90" s="269">
        <v>2</v>
      </c>
    </row>
    <row r="91" spans="1:20" x14ac:dyDescent="0.25">
      <c r="A91" s="268">
        <f t="shared" si="1"/>
        <v>5</v>
      </c>
      <c r="B91" s="268">
        <f t="shared" si="1"/>
        <v>22</v>
      </c>
      <c r="C91" s="268" t="s">
        <v>274</v>
      </c>
      <c r="D91" s="268" t="s">
        <v>285</v>
      </c>
      <c r="E91" s="268" t="str">
        <f>'Sub Cases Monthly'!$C$83</f>
        <v>Probate</v>
      </c>
      <c r="F91" s="269" t="str">
        <f>'Sub Cases Monthly'!C99</f>
        <v>Professional Guardian Files (Non-SRS)</v>
      </c>
      <c r="G91" s="269">
        <f>'Sub Cases Monthly'!E99</f>
        <v>0</v>
      </c>
      <c r="H91" s="269">
        <f>'Sub Cases Monthly'!F99</f>
        <v>0</v>
      </c>
      <c r="I91" s="269">
        <f>'Sub Cases Monthly'!G99</f>
        <v>0</v>
      </c>
      <c r="J91" s="269">
        <f>'Sub Cases Monthly'!H99</f>
        <v>0</v>
      </c>
      <c r="K91" s="269">
        <f>'Sub Cases Monthly'!I99</f>
        <v>0</v>
      </c>
      <c r="L91" s="269">
        <f>'Sub Cases Monthly'!J99</f>
        <v>0</v>
      </c>
      <c r="M91" s="269">
        <f>'Sub Cases Monthly'!K99</f>
        <v>0</v>
      </c>
      <c r="N91" s="269">
        <f>'Sub Cases Monthly'!L99</f>
        <v>0</v>
      </c>
      <c r="O91" s="269">
        <f>'Sub Cases Monthly'!M99</f>
        <v>0</v>
      </c>
      <c r="P91" s="269">
        <f>'Sub Cases Monthly'!N99</f>
        <v>0</v>
      </c>
      <c r="Q91" s="269">
        <f>'Sub Cases Monthly'!O99</f>
        <v>0</v>
      </c>
      <c r="R91" s="269">
        <f>'Sub Cases Monthly'!P99</f>
        <v>0</v>
      </c>
      <c r="S91" s="269">
        <v>1</v>
      </c>
      <c r="T91" s="269">
        <v>2</v>
      </c>
    </row>
    <row r="92" spans="1:20" x14ac:dyDescent="0.25">
      <c r="A92" s="268">
        <f t="shared" si="1"/>
        <v>5</v>
      </c>
      <c r="B92" s="268">
        <f t="shared" si="1"/>
        <v>22</v>
      </c>
      <c r="C92" s="268" t="s">
        <v>274</v>
      </c>
      <c r="D92" s="268" t="s">
        <v>285</v>
      </c>
      <c r="E92" s="268" t="str">
        <f>'Sub Cases Monthly'!$C$83</f>
        <v>Probate</v>
      </c>
      <c r="F92" s="269" t="str">
        <f>'Sub Cases Monthly'!C100</f>
        <v>Vulnerable Adults (SRS)</v>
      </c>
      <c r="G92" s="269">
        <f>'Sub Cases Monthly'!E100</f>
        <v>1</v>
      </c>
      <c r="H92" s="269">
        <f>'Sub Cases Monthly'!F100</f>
        <v>1</v>
      </c>
      <c r="I92" s="269">
        <f>'Sub Cases Monthly'!G100</f>
        <v>3</v>
      </c>
      <c r="J92" s="269">
        <f>'Sub Cases Monthly'!H100</f>
        <v>0</v>
      </c>
      <c r="K92" s="269">
        <f>'Sub Cases Monthly'!I100</f>
        <v>0</v>
      </c>
      <c r="L92" s="269">
        <f>'Sub Cases Monthly'!J100</f>
        <v>1</v>
      </c>
      <c r="M92" s="269">
        <f>'Sub Cases Monthly'!K100</f>
        <v>0</v>
      </c>
      <c r="N92" s="269">
        <f>'Sub Cases Monthly'!L100</f>
        <v>0</v>
      </c>
      <c r="O92" s="269">
        <f>'Sub Cases Monthly'!M100</f>
        <v>0</v>
      </c>
      <c r="P92" s="269">
        <f>'Sub Cases Monthly'!N100</f>
        <v>1</v>
      </c>
      <c r="Q92" s="269">
        <f>'Sub Cases Monthly'!O100</f>
        <v>0</v>
      </c>
      <c r="R92" s="269">
        <f>'Sub Cases Monthly'!P100</f>
        <v>0</v>
      </c>
      <c r="S92" s="269">
        <v>1</v>
      </c>
      <c r="T92" s="269">
        <v>2</v>
      </c>
    </row>
    <row r="93" spans="1:20" x14ac:dyDescent="0.25">
      <c r="A93" s="268">
        <f t="shared" si="1"/>
        <v>5</v>
      </c>
      <c r="B93" s="268">
        <f t="shared" si="1"/>
        <v>22</v>
      </c>
      <c r="C93" s="268" t="s">
        <v>274</v>
      </c>
      <c r="D93" s="268" t="s">
        <v>285</v>
      </c>
      <c r="E93" s="268" t="str">
        <f>'Sub Cases Monthly'!$C$83</f>
        <v>Probate</v>
      </c>
      <c r="F93" s="269" t="str">
        <f>'Sub Cases Monthly'!C101</f>
        <v>Cases unable to be categorized</v>
      </c>
      <c r="G93" s="269">
        <f>'Sub Cases Monthly'!E101</f>
        <v>0</v>
      </c>
      <c r="H93" s="269">
        <f>'Sub Cases Monthly'!F101</f>
        <v>0</v>
      </c>
      <c r="I93" s="269">
        <f>'Sub Cases Monthly'!G101</f>
        <v>0</v>
      </c>
      <c r="J93" s="269">
        <f>'Sub Cases Monthly'!H101</f>
        <v>0</v>
      </c>
      <c r="K93" s="269">
        <f>'Sub Cases Monthly'!I101</f>
        <v>0</v>
      </c>
      <c r="L93" s="269">
        <f>'Sub Cases Monthly'!J101</f>
        <v>0</v>
      </c>
      <c r="M93" s="269">
        <f>'Sub Cases Monthly'!K101</f>
        <v>0</v>
      </c>
      <c r="N93" s="269">
        <f>'Sub Cases Monthly'!L101</f>
        <v>0</v>
      </c>
      <c r="O93" s="269">
        <f>'Sub Cases Monthly'!M101</f>
        <v>0</v>
      </c>
      <c r="P93" s="269">
        <f>'Sub Cases Monthly'!N101</f>
        <v>0</v>
      </c>
      <c r="Q93" s="269">
        <f>'Sub Cases Monthly'!O101</f>
        <v>0</v>
      </c>
      <c r="R93" s="269">
        <f>'Sub Cases Monthly'!P101</f>
        <v>0</v>
      </c>
      <c r="S93" s="269">
        <v>1</v>
      </c>
      <c r="T93" s="269">
        <v>2</v>
      </c>
    </row>
    <row r="94" spans="1:20" x14ac:dyDescent="0.25">
      <c r="A94" s="268">
        <f t="shared" si="1"/>
        <v>5</v>
      </c>
      <c r="B94" s="268">
        <f t="shared" si="1"/>
        <v>22</v>
      </c>
      <c r="C94" s="268" t="s">
        <v>274</v>
      </c>
      <c r="D94" s="268" t="s">
        <v>285</v>
      </c>
      <c r="E94" s="268" t="str">
        <f>'Sub Cases Monthly'!$C$104</f>
        <v>Family</v>
      </c>
      <c r="F94" s="269" t="str">
        <f>'Sub Cases Monthly'!C105</f>
        <v>Simplified Dissolution (SRS)</v>
      </c>
      <c r="G94" s="269">
        <f>'Sub Cases Monthly'!E105</f>
        <v>20</v>
      </c>
      <c r="H94" s="269">
        <f>'Sub Cases Monthly'!F105</f>
        <v>14</v>
      </c>
      <c r="I94" s="269">
        <f>'Sub Cases Monthly'!G105</f>
        <v>16</v>
      </c>
      <c r="J94" s="269">
        <f>'Sub Cases Monthly'!H105</f>
        <v>20</v>
      </c>
      <c r="K94" s="269">
        <f>'Sub Cases Monthly'!I105</f>
        <v>14</v>
      </c>
      <c r="L94" s="269">
        <f>'Sub Cases Monthly'!J105</f>
        <v>16</v>
      </c>
      <c r="M94" s="269">
        <f>'Sub Cases Monthly'!K105</f>
        <v>26</v>
      </c>
      <c r="N94" s="269">
        <f>'Sub Cases Monthly'!L105</f>
        <v>27</v>
      </c>
      <c r="O94" s="269">
        <f>'Sub Cases Monthly'!M105</f>
        <v>18</v>
      </c>
      <c r="P94" s="269">
        <f>'Sub Cases Monthly'!N105</f>
        <v>19</v>
      </c>
      <c r="Q94" s="269">
        <f>'Sub Cases Monthly'!O105</f>
        <v>10</v>
      </c>
      <c r="R94" s="269">
        <f>'Sub Cases Monthly'!P105</f>
        <v>0</v>
      </c>
      <c r="S94" s="269">
        <v>1</v>
      </c>
      <c r="T94" s="269">
        <v>2</v>
      </c>
    </row>
    <row r="95" spans="1:20" x14ac:dyDescent="0.25">
      <c r="A95" s="268">
        <f t="shared" si="1"/>
        <v>5</v>
      </c>
      <c r="B95" s="268">
        <f t="shared" si="1"/>
        <v>22</v>
      </c>
      <c r="C95" s="268" t="s">
        <v>274</v>
      </c>
      <c r="D95" s="268" t="s">
        <v>285</v>
      </c>
      <c r="E95" s="268" t="str">
        <f>'Sub Cases Monthly'!$C$104</f>
        <v>Family</v>
      </c>
      <c r="F95" s="269" t="str">
        <f>'Sub Cases Monthly'!C106</f>
        <v>Dissolution (SRS)</v>
      </c>
      <c r="G95" s="269">
        <f>'Sub Cases Monthly'!E106</f>
        <v>142</v>
      </c>
      <c r="H95" s="269">
        <f>'Sub Cases Monthly'!F106</f>
        <v>132</v>
      </c>
      <c r="I95" s="269">
        <f>'Sub Cases Monthly'!G106</f>
        <v>121</v>
      </c>
      <c r="J95" s="269">
        <f>'Sub Cases Monthly'!H106</f>
        <v>124</v>
      </c>
      <c r="K95" s="269">
        <f>'Sub Cases Monthly'!I106</f>
        <v>128</v>
      </c>
      <c r="L95" s="269">
        <f>'Sub Cases Monthly'!J106</f>
        <v>194</v>
      </c>
      <c r="M95" s="269">
        <f>'Sub Cases Monthly'!K106</f>
        <v>156</v>
      </c>
      <c r="N95" s="269">
        <f>'Sub Cases Monthly'!L106</f>
        <v>144</v>
      </c>
      <c r="O95" s="269">
        <f>'Sub Cases Monthly'!M106</f>
        <v>163</v>
      </c>
      <c r="P95" s="269">
        <f>'Sub Cases Monthly'!N106</f>
        <v>153</v>
      </c>
      <c r="Q95" s="269">
        <f>'Sub Cases Monthly'!O106</f>
        <v>158</v>
      </c>
      <c r="R95" s="269">
        <f>'Sub Cases Monthly'!P106</f>
        <v>0</v>
      </c>
      <c r="S95" s="269">
        <v>1</v>
      </c>
      <c r="T95" s="269">
        <v>2</v>
      </c>
    </row>
    <row r="96" spans="1:20" x14ac:dyDescent="0.25">
      <c r="A96" s="268">
        <f t="shared" si="1"/>
        <v>5</v>
      </c>
      <c r="B96" s="268">
        <f t="shared" si="1"/>
        <v>22</v>
      </c>
      <c r="C96" s="268" t="s">
        <v>274</v>
      </c>
      <c r="D96" s="268" t="s">
        <v>285</v>
      </c>
      <c r="E96" s="268" t="str">
        <f>'Sub Cases Monthly'!$C$104</f>
        <v>Family</v>
      </c>
      <c r="F96" s="269" t="str">
        <f>'Sub Cases Monthly'!C107</f>
        <v>Injunctions for Protection (SRS)</v>
      </c>
      <c r="G96" s="269">
        <f>'Sub Cases Monthly'!E107</f>
        <v>196</v>
      </c>
      <c r="H96" s="269">
        <f>'Sub Cases Monthly'!F107</f>
        <v>198</v>
      </c>
      <c r="I96" s="269">
        <f>'Sub Cases Monthly'!G107</f>
        <v>177</v>
      </c>
      <c r="J96" s="269">
        <f>'Sub Cases Monthly'!H107</f>
        <v>243</v>
      </c>
      <c r="K96" s="269">
        <f>'Sub Cases Monthly'!I107</f>
        <v>207</v>
      </c>
      <c r="L96" s="269">
        <f>'Sub Cases Monthly'!J107</f>
        <v>296</v>
      </c>
      <c r="M96" s="269">
        <f>'Sub Cases Monthly'!K107</f>
        <v>217</v>
      </c>
      <c r="N96" s="269">
        <f>'Sub Cases Monthly'!L107</f>
        <v>235</v>
      </c>
      <c r="O96" s="269">
        <f>'Sub Cases Monthly'!M107</f>
        <v>281</v>
      </c>
      <c r="P96" s="269">
        <f>'Sub Cases Monthly'!N107</f>
        <v>217</v>
      </c>
      <c r="Q96" s="269">
        <f>'Sub Cases Monthly'!O107</f>
        <v>222</v>
      </c>
      <c r="R96" s="269">
        <f>'Sub Cases Monthly'!P107</f>
        <v>0</v>
      </c>
      <c r="S96" s="269">
        <v>1</v>
      </c>
      <c r="T96" s="269">
        <v>2</v>
      </c>
    </row>
    <row r="97" spans="1:20" x14ac:dyDescent="0.25">
      <c r="A97" s="268">
        <f t="shared" si="1"/>
        <v>5</v>
      </c>
      <c r="B97" s="268">
        <f t="shared" si="1"/>
        <v>22</v>
      </c>
      <c r="C97" s="268" t="s">
        <v>274</v>
      </c>
      <c r="D97" s="268" t="s">
        <v>285</v>
      </c>
      <c r="E97" s="268" t="str">
        <f>'Sub Cases Monthly'!$C$104</f>
        <v>Family</v>
      </c>
      <c r="F97" s="269" t="str">
        <f>'Sub Cases Monthly'!C108</f>
        <v>Support (IV-D and Non IV-D) (SRS)</v>
      </c>
      <c r="G97" s="269">
        <f>'Sub Cases Monthly'!E108</f>
        <v>19</v>
      </c>
      <c r="H97" s="269">
        <f>'Sub Cases Monthly'!F108</f>
        <v>13</v>
      </c>
      <c r="I97" s="269">
        <f>'Sub Cases Monthly'!G108</f>
        <v>12</v>
      </c>
      <c r="J97" s="269">
        <f>'Sub Cases Monthly'!H108</f>
        <v>12</v>
      </c>
      <c r="K97" s="269">
        <f>'Sub Cases Monthly'!I108</f>
        <v>6</v>
      </c>
      <c r="L97" s="269">
        <f>'Sub Cases Monthly'!J108</f>
        <v>10</v>
      </c>
      <c r="M97" s="269">
        <f>'Sub Cases Monthly'!K108</f>
        <v>10</v>
      </c>
      <c r="N97" s="269">
        <f>'Sub Cases Monthly'!L108</f>
        <v>13</v>
      </c>
      <c r="O97" s="269">
        <f>'Sub Cases Monthly'!M108</f>
        <v>18</v>
      </c>
      <c r="P97" s="269">
        <f>'Sub Cases Monthly'!N108</f>
        <v>6</v>
      </c>
      <c r="Q97" s="269">
        <f>'Sub Cases Monthly'!O108</f>
        <v>12</v>
      </c>
      <c r="R97" s="269">
        <f>'Sub Cases Monthly'!P108</f>
        <v>0</v>
      </c>
      <c r="S97" s="269">
        <v>1</v>
      </c>
      <c r="T97" s="269">
        <v>2</v>
      </c>
    </row>
    <row r="98" spans="1:20" x14ac:dyDescent="0.25">
      <c r="A98" s="268">
        <f t="shared" si="1"/>
        <v>5</v>
      </c>
      <c r="B98" s="268">
        <f t="shared" si="1"/>
        <v>22</v>
      </c>
      <c r="C98" s="268" t="s">
        <v>274</v>
      </c>
      <c r="D98" s="268" t="s">
        <v>285</v>
      </c>
      <c r="E98" s="268" t="str">
        <f>'Sub Cases Monthly'!$C$104</f>
        <v>Family</v>
      </c>
      <c r="F98" s="269" t="str">
        <f>'Sub Cases Monthly'!C109</f>
        <v>UIFSA (IV-D and Non IV-D) (SRS)</v>
      </c>
      <c r="G98" s="269">
        <f>'Sub Cases Monthly'!E109</f>
        <v>0</v>
      </c>
      <c r="H98" s="269">
        <f>'Sub Cases Monthly'!F109</f>
        <v>2</v>
      </c>
      <c r="I98" s="269">
        <f>'Sub Cases Monthly'!G109</f>
        <v>1</v>
      </c>
      <c r="J98" s="269">
        <f>'Sub Cases Monthly'!H109</f>
        <v>0</v>
      </c>
      <c r="K98" s="269">
        <f>'Sub Cases Monthly'!I109</f>
        <v>1</v>
      </c>
      <c r="L98" s="269">
        <f>'Sub Cases Monthly'!J109</f>
        <v>1</v>
      </c>
      <c r="M98" s="269">
        <f>'Sub Cases Monthly'!K109</f>
        <v>0</v>
      </c>
      <c r="N98" s="269">
        <f>'Sub Cases Monthly'!L109</f>
        <v>1</v>
      </c>
      <c r="O98" s="269">
        <f>'Sub Cases Monthly'!M109</f>
        <v>2</v>
      </c>
      <c r="P98" s="269">
        <f>'Sub Cases Monthly'!N109</f>
        <v>1</v>
      </c>
      <c r="Q98" s="269">
        <f>'Sub Cases Monthly'!O109</f>
        <v>1</v>
      </c>
      <c r="R98" s="269">
        <f>'Sub Cases Monthly'!P109</f>
        <v>0</v>
      </c>
      <c r="S98" s="269">
        <v>1</v>
      </c>
      <c r="T98" s="269">
        <v>2</v>
      </c>
    </row>
    <row r="99" spans="1:20" x14ac:dyDescent="0.25">
      <c r="A99" s="268">
        <f t="shared" si="1"/>
        <v>5</v>
      </c>
      <c r="B99" s="268">
        <f t="shared" si="1"/>
        <v>22</v>
      </c>
      <c r="C99" s="268" t="s">
        <v>274</v>
      </c>
      <c r="D99" s="268" t="s">
        <v>285</v>
      </c>
      <c r="E99" s="268" t="str">
        <f>'Sub Cases Monthly'!$C$104</f>
        <v>Family</v>
      </c>
      <c r="F99" s="269" t="str">
        <f>'Sub Cases Monthly'!C110</f>
        <v>Other Family Court (SRS)</v>
      </c>
      <c r="G99" s="269">
        <f>'Sub Cases Monthly'!E110</f>
        <v>14</v>
      </c>
      <c r="H99" s="269">
        <f>'Sub Cases Monthly'!F110</f>
        <v>13</v>
      </c>
      <c r="I99" s="269">
        <f>'Sub Cases Monthly'!G110</f>
        <v>10</v>
      </c>
      <c r="J99" s="269">
        <f>'Sub Cases Monthly'!H110</f>
        <v>10</v>
      </c>
      <c r="K99" s="269">
        <f>'Sub Cases Monthly'!I110</f>
        <v>10</v>
      </c>
      <c r="L99" s="269">
        <f>'Sub Cases Monthly'!J110</f>
        <v>17</v>
      </c>
      <c r="M99" s="269">
        <f>'Sub Cases Monthly'!K110</f>
        <v>6</v>
      </c>
      <c r="N99" s="269">
        <f>'Sub Cases Monthly'!L110</f>
        <v>19</v>
      </c>
      <c r="O99" s="269">
        <f>'Sub Cases Monthly'!M110</f>
        <v>11</v>
      </c>
      <c r="P99" s="269">
        <f>'Sub Cases Monthly'!N110</f>
        <v>11</v>
      </c>
      <c r="Q99" s="269">
        <f>'Sub Cases Monthly'!O110</f>
        <v>24</v>
      </c>
      <c r="R99" s="269">
        <f>'Sub Cases Monthly'!P110</f>
        <v>0</v>
      </c>
      <c r="S99" s="269">
        <v>1</v>
      </c>
      <c r="T99" s="269">
        <v>2</v>
      </c>
    </row>
    <row r="100" spans="1:20" x14ac:dyDescent="0.25">
      <c r="A100" s="268">
        <f t="shared" si="1"/>
        <v>5</v>
      </c>
      <c r="B100" s="268">
        <f t="shared" si="1"/>
        <v>22</v>
      </c>
      <c r="C100" s="268" t="s">
        <v>274</v>
      </c>
      <c r="D100" s="268" t="s">
        <v>285</v>
      </c>
      <c r="E100" s="268" t="str">
        <f>'Sub Cases Monthly'!$C$104</f>
        <v>Family</v>
      </c>
      <c r="F100" s="269" t="str">
        <f>'Sub Cases Monthly'!C111</f>
        <v>Adoption Arising out of Chapter 63 (SRS)</v>
      </c>
      <c r="G100" s="269">
        <f>'Sub Cases Monthly'!E111</f>
        <v>25</v>
      </c>
      <c r="H100" s="269">
        <f>'Sub Cases Monthly'!F111</f>
        <v>16</v>
      </c>
      <c r="I100" s="269">
        <f>'Sub Cases Monthly'!G111</f>
        <v>11</v>
      </c>
      <c r="J100" s="269">
        <f>'Sub Cases Monthly'!H111</f>
        <v>16</v>
      </c>
      <c r="K100" s="269">
        <f>'Sub Cases Monthly'!I111</f>
        <v>17</v>
      </c>
      <c r="L100" s="269">
        <f>'Sub Cases Monthly'!J111</f>
        <v>27</v>
      </c>
      <c r="M100" s="269">
        <f>'Sub Cases Monthly'!K111</f>
        <v>15</v>
      </c>
      <c r="N100" s="269">
        <f>'Sub Cases Monthly'!L111</f>
        <v>16</v>
      </c>
      <c r="O100" s="269">
        <f>'Sub Cases Monthly'!M111</f>
        <v>22</v>
      </c>
      <c r="P100" s="269">
        <f>'Sub Cases Monthly'!N111</f>
        <v>17</v>
      </c>
      <c r="Q100" s="269">
        <f>'Sub Cases Monthly'!O111</f>
        <v>30</v>
      </c>
      <c r="R100" s="269">
        <f>'Sub Cases Monthly'!P111</f>
        <v>0</v>
      </c>
      <c r="S100" s="269">
        <v>1</v>
      </c>
      <c r="T100" s="269">
        <v>2</v>
      </c>
    </row>
    <row r="101" spans="1:20" x14ac:dyDescent="0.25">
      <c r="A101" s="268">
        <f t="shared" ref="A101:B135" si="2">A$21</f>
        <v>5</v>
      </c>
      <c r="B101" s="268">
        <f t="shared" si="2"/>
        <v>22</v>
      </c>
      <c r="C101" s="268" t="s">
        <v>274</v>
      </c>
      <c r="D101" s="268" t="s">
        <v>285</v>
      </c>
      <c r="E101" s="268" t="str">
        <f>'Sub Cases Monthly'!$C$104</f>
        <v>Family</v>
      </c>
      <c r="F101" s="269" t="str">
        <f>'Sub Cases Monthly'!C112</f>
        <v>Name Change (SRS)</v>
      </c>
      <c r="G101" s="269">
        <f>'Sub Cases Monthly'!E112</f>
        <v>18</v>
      </c>
      <c r="H101" s="269">
        <f>'Sub Cases Monthly'!F112</f>
        <v>20</v>
      </c>
      <c r="I101" s="269">
        <f>'Sub Cases Monthly'!G112</f>
        <v>21</v>
      </c>
      <c r="J101" s="269">
        <f>'Sub Cases Monthly'!H112</f>
        <v>17</v>
      </c>
      <c r="K101" s="269">
        <f>'Sub Cases Monthly'!I112</f>
        <v>27</v>
      </c>
      <c r="L101" s="269">
        <f>'Sub Cases Monthly'!J112</f>
        <v>24</v>
      </c>
      <c r="M101" s="269">
        <f>'Sub Cases Monthly'!K112</f>
        <v>30</v>
      </c>
      <c r="N101" s="269">
        <f>'Sub Cases Monthly'!L112</f>
        <v>24</v>
      </c>
      <c r="O101" s="269">
        <f>'Sub Cases Monthly'!M112</f>
        <v>21</v>
      </c>
      <c r="P101" s="269">
        <f>'Sub Cases Monthly'!N112</f>
        <v>22</v>
      </c>
      <c r="Q101" s="269">
        <f>'Sub Cases Monthly'!O112</f>
        <v>35</v>
      </c>
      <c r="R101" s="269">
        <f>'Sub Cases Monthly'!P112</f>
        <v>0</v>
      </c>
      <c r="S101" s="269">
        <v>1</v>
      </c>
      <c r="T101" s="269">
        <v>2</v>
      </c>
    </row>
    <row r="102" spans="1:20" x14ac:dyDescent="0.25">
      <c r="A102" s="268">
        <f t="shared" si="2"/>
        <v>5</v>
      </c>
      <c r="B102" s="268">
        <f t="shared" si="2"/>
        <v>22</v>
      </c>
      <c r="C102" s="268" t="s">
        <v>274</v>
      </c>
      <c r="D102" s="268" t="s">
        <v>285</v>
      </c>
      <c r="E102" s="268" t="str">
        <f>'Sub Cases Monthly'!$C$104</f>
        <v>Family</v>
      </c>
      <c r="F102" s="269" t="str">
        <f>'Sub Cases Monthly'!C113</f>
        <v>Paternity/Disestablishment of Paternity (SRS)</v>
      </c>
      <c r="G102" s="269">
        <f>'Sub Cases Monthly'!E113</f>
        <v>36</v>
      </c>
      <c r="H102" s="269">
        <f>'Sub Cases Monthly'!F113</f>
        <v>31</v>
      </c>
      <c r="I102" s="269">
        <f>'Sub Cases Monthly'!G113</f>
        <v>44</v>
      </c>
      <c r="J102" s="269">
        <f>'Sub Cases Monthly'!H113</f>
        <v>31</v>
      </c>
      <c r="K102" s="269">
        <f>'Sub Cases Monthly'!I113</f>
        <v>35</v>
      </c>
      <c r="L102" s="269">
        <f>'Sub Cases Monthly'!J113</f>
        <v>28</v>
      </c>
      <c r="M102" s="269">
        <f>'Sub Cases Monthly'!K113</f>
        <v>36</v>
      </c>
      <c r="N102" s="269">
        <f>'Sub Cases Monthly'!L113</f>
        <v>32</v>
      </c>
      <c r="O102" s="269">
        <f>'Sub Cases Monthly'!M113</f>
        <v>34</v>
      </c>
      <c r="P102" s="269">
        <f>'Sub Cases Monthly'!N113</f>
        <v>45</v>
      </c>
      <c r="Q102" s="269">
        <f>'Sub Cases Monthly'!O113</f>
        <v>48</v>
      </c>
      <c r="R102" s="269">
        <f>'Sub Cases Monthly'!P113</f>
        <v>0</v>
      </c>
      <c r="S102" s="269">
        <v>1</v>
      </c>
      <c r="T102" s="269">
        <v>2</v>
      </c>
    </row>
    <row r="103" spans="1:20" x14ac:dyDescent="0.25">
      <c r="A103" s="268">
        <f t="shared" si="2"/>
        <v>5</v>
      </c>
      <c r="B103" s="268">
        <f t="shared" si="2"/>
        <v>22</v>
      </c>
      <c r="C103" s="268" t="s">
        <v>274</v>
      </c>
      <c r="D103" s="268" t="s">
        <v>285</v>
      </c>
      <c r="E103" s="268" t="str">
        <f>'Sub Cases Monthly'!$C$104</f>
        <v>Family</v>
      </c>
      <c r="F103" s="269" t="str">
        <f>'Sub Cases Monthly'!C114</f>
        <v>New Cases (Non-SRS)</v>
      </c>
      <c r="G103" s="269">
        <f>'Sub Cases Monthly'!E114</f>
        <v>52</v>
      </c>
      <c r="H103" s="269">
        <f>'Sub Cases Monthly'!F114</f>
        <v>44</v>
      </c>
      <c r="I103" s="269">
        <f>'Sub Cases Monthly'!G114</f>
        <v>39</v>
      </c>
      <c r="J103" s="269">
        <f>'Sub Cases Monthly'!H114</f>
        <v>32</v>
      </c>
      <c r="K103" s="269">
        <f>'Sub Cases Monthly'!I114</f>
        <v>43</v>
      </c>
      <c r="L103" s="269">
        <f>'Sub Cases Monthly'!J114</f>
        <v>49</v>
      </c>
      <c r="M103" s="269">
        <f>'Sub Cases Monthly'!K114</f>
        <v>45</v>
      </c>
      <c r="N103" s="269">
        <f>'Sub Cases Monthly'!L114</f>
        <v>37</v>
      </c>
      <c r="O103" s="269">
        <f>'Sub Cases Monthly'!M114</f>
        <v>43</v>
      </c>
      <c r="P103" s="269">
        <f>'Sub Cases Monthly'!N114</f>
        <v>40</v>
      </c>
      <c r="Q103" s="269">
        <f>'Sub Cases Monthly'!O114</f>
        <v>48</v>
      </c>
      <c r="R103" s="269">
        <f>'Sub Cases Monthly'!P114</f>
        <v>0</v>
      </c>
      <c r="S103" s="269">
        <v>1</v>
      </c>
      <c r="T103" s="269">
        <v>2</v>
      </c>
    </row>
    <row r="104" spans="1:20" x14ac:dyDescent="0.25">
      <c r="A104" s="268">
        <f t="shared" si="2"/>
        <v>5</v>
      </c>
      <c r="B104" s="268">
        <f t="shared" si="2"/>
        <v>22</v>
      </c>
      <c r="C104" s="268" t="s">
        <v>274</v>
      </c>
      <c r="D104" s="268" t="s">
        <v>285</v>
      </c>
      <c r="E104" s="268" t="str">
        <f>'Sub Cases Monthly'!$C$104</f>
        <v>Family</v>
      </c>
      <c r="F104" s="269" t="str">
        <f>'Sub Cases Monthly'!C115</f>
        <v>Cases unable to be categorized</v>
      </c>
      <c r="G104" s="269">
        <f>'Sub Cases Monthly'!E115</f>
        <v>0</v>
      </c>
      <c r="H104" s="269">
        <f>'Sub Cases Monthly'!F115</f>
        <v>0</v>
      </c>
      <c r="I104" s="269">
        <f>'Sub Cases Monthly'!G115</f>
        <v>0</v>
      </c>
      <c r="J104" s="269">
        <f>'Sub Cases Monthly'!H115</f>
        <v>0</v>
      </c>
      <c r="K104" s="269">
        <f>'Sub Cases Monthly'!I115</f>
        <v>0</v>
      </c>
      <c r="L104" s="269">
        <f>'Sub Cases Monthly'!J115</f>
        <v>0</v>
      </c>
      <c r="M104" s="269">
        <f>'Sub Cases Monthly'!K115</f>
        <v>0</v>
      </c>
      <c r="N104" s="269">
        <f>'Sub Cases Monthly'!L115</f>
        <v>0</v>
      </c>
      <c r="O104" s="269">
        <f>'Sub Cases Monthly'!M115</f>
        <v>0</v>
      </c>
      <c r="P104" s="269">
        <f>'Sub Cases Monthly'!N115</f>
        <v>0</v>
      </c>
      <c r="Q104" s="269">
        <f>'Sub Cases Monthly'!O115</f>
        <v>0</v>
      </c>
      <c r="R104" s="269">
        <f>'Sub Cases Monthly'!P115</f>
        <v>0</v>
      </c>
      <c r="S104" s="269">
        <v>1</v>
      </c>
      <c r="T104" s="269">
        <v>2</v>
      </c>
    </row>
    <row r="105" spans="1:20" x14ac:dyDescent="0.25">
      <c r="A105" s="268">
        <f t="shared" si="2"/>
        <v>5</v>
      </c>
      <c r="B105" s="268">
        <f t="shared" si="2"/>
        <v>22</v>
      </c>
      <c r="C105" s="268" t="s">
        <v>274</v>
      </c>
      <c r="D105" s="268" t="s">
        <v>285</v>
      </c>
      <c r="E105" s="268" t="str">
        <f>'Sub Cases Monthly'!$C$118</f>
        <v>Juvenile Dependency</v>
      </c>
      <c r="F105" s="269" t="str">
        <f>'Sub Cases Monthly'!C119</f>
        <v>Dependency Initiating Petitions (SRS)</v>
      </c>
      <c r="G105" s="269">
        <f>'Sub Cases Monthly'!E119</f>
        <v>21</v>
      </c>
      <c r="H105" s="269">
        <f>'Sub Cases Monthly'!F119</f>
        <v>25</v>
      </c>
      <c r="I105" s="269">
        <f>'Sub Cases Monthly'!G119</f>
        <v>23</v>
      </c>
      <c r="J105" s="269">
        <f>'Sub Cases Monthly'!H119</f>
        <v>20</v>
      </c>
      <c r="K105" s="269">
        <f>'Sub Cases Monthly'!I119</f>
        <v>22</v>
      </c>
      <c r="L105" s="269">
        <f>'Sub Cases Monthly'!J119</f>
        <v>35</v>
      </c>
      <c r="M105" s="269">
        <f>'Sub Cases Monthly'!K119</f>
        <v>16</v>
      </c>
      <c r="N105" s="269">
        <f>'Sub Cases Monthly'!L119</f>
        <v>15</v>
      </c>
      <c r="O105" s="269">
        <f>'Sub Cases Monthly'!M119</f>
        <v>18</v>
      </c>
      <c r="P105" s="269">
        <f>'Sub Cases Monthly'!N119</f>
        <v>21</v>
      </c>
      <c r="Q105" s="269">
        <f>'Sub Cases Monthly'!O119</f>
        <v>23</v>
      </c>
      <c r="R105" s="269">
        <f>'Sub Cases Monthly'!P119</f>
        <v>0</v>
      </c>
      <c r="S105" s="269">
        <v>1</v>
      </c>
      <c r="T105" s="269">
        <v>2</v>
      </c>
    </row>
    <row r="106" spans="1:20" x14ac:dyDescent="0.25">
      <c r="A106" s="268">
        <f t="shared" si="2"/>
        <v>5</v>
      </c>
      <c r="B106" s="268">
        <f t="shared" si="2"/>
        <v>22</v>
      </c>
      <c r="C106" s="268" t="s">
        <v>274</v>
      </c>
      <c r="D106" s="268" t="s">
        <v>285</v>
      </c>
      <c r="E106" s="268" t="str">
        <f>'Sub Cases Monthly'!$C$118</f>
        <v>Juvenile Dependency</v>
      </c>
      <c r="F106" s="269" t="str">
        <f>'Sub Cases Monthly'!C120</f>
        <v>Petitions to Remove Disabilities of Non-Age Minors (743.015) (SRS)</v>
      </c>
      <c r="G106" s="269">
        <f>'Sub Cases Monthly'!E120</f>
        <v>0</v>
      </c>
      <c r="H106" s="269">
        <f>'Sub Cases Monthly'!F120</f>
        <v>0</v>
      </c>
      <c r="I106" s="269">
        <f>'Sub Cases Monthly'!G120</f>
        <v>0</v>
      </c>
      <c r="J106" s="269">
        <f>'Sub Cases Monthly'!H120</f>
        <v>0</v>
      </c>
      <c r="K106" s="269">
        <f>'Sub Cases Monthly'!I120</f>
        <v>0</v>
      </c>
      <c r="L106" s="269">
        <f>'Sub Cases Monthly'!J120</f>
        <v>0</v>
      </c>
      <c r="M106" s="269">
        <f>'Sub Cases Monthly'!K120</f>
        <v>0</v>
      </c>
      <c r="N106" s="269">
        <f>'Sub Cases Monthly'!L120</f>
        <v>0</v>
      </c>
      <c r="O106" s="269">
        <f>'Sub Cases Monthly'!M120</f>
        <v>0</v>
      </c>
      <c r="P106" s="269">
        <f>'Sub Cases Monthly'!N120</f>
        <v>0</v>
      </c>
      <c r="Q106" s="269">
        <f>'Sub Cases Monthly'!O120</f>
        <v>1</v>
      </c>
      <c r="R106" s="269">
        <f>'Sub Cases Monthly'!P120</f>
        <v>0</v>
      </c>
      <c r="S106" s="269">
        <v>1</v>
      </c>
      <c r="T106" s="269">
        <v>2</v>
      </c>
    </row>
    <row r="107" spans="1:20" x14ac:dyDescent="0.25">
      <c r="A107" s="268">
        <f t="shared" si="2"/>
        <v>5</v>
      </c>
      <c r="B107" s="268">
        <f t="shared" si="2"/>
        <v>22</v>
      </c>
      <c r="C107" s="268" t="s">
        <v>274</v>
      </c>
      <c r="D107" s="268" t="s">
        <v>285</v>
      </c>
      <c r="E107" s="268" t="str">
        <f>'Sub Cases Monthly'!$C$118</f>
        <v>Juvenile Dependency</v>
      </c>
      <c r="F107" s="269" t="str">
        <f>'Sub Cases Monthly'!C121</f>
        <v>CINS/FINS (SRS)</v>
      </c>
      <c r="G107" s="269">
        <f>'Sub Cases Monthly'!E121</f>
        <v>0</v>
      </c>
      <c r="H107" s="269">
        <f>'Sub Cases Monthly'!F121</f>
        <v>0</v>
      </c>
      <c r="I107" s="269">
        <f>'Sub Cases Monthly'!G121</f>
        <v>0</v>
      </c>
      <c r="J107" s="269">
        <f>'Sub Cases Monthly'!H121</f>
        <v>0</v>
      </c>
      <c r="K107" s="269">
        <f>'Sub Cases Monthly'!I121</f>
        <v>1</v>
      </c>
      <c r="L107" s="269">
        <f>'Sub Cases Monthly'!J121</f>
        <v>0</v>
      </c>
      <c r="M107" s="269">
        <f>'Sub Cases Monthly'!K121</f>
        <v>0</v>
      </c>
      <c r="N107" s="269">
        <f>'Sub Cases Monthly'!L121</f>
        <v>0</v>
      </c>
      <c r="O107" s="269">
        <f>'Sub Cases Monthly'!M121</f>
        <v>2</v>
      </c>
      <c r="P107" s="269">
        <f>'Sub Cases Monthly'!N121</f>
        <v>0</v>
      </c>
      <c r="Q107" s="269">
        <f>'Sub Cases Monthly'!O121</f>
        <v>0</v>
      </c>
      <c r="R107" s="269">
        <f>'Sub Cases Monthly'!P121</f>
        <v>0</v>
      </c>
      <c r="S107" s="269">
        <v>1</v>
      </c>
      <c r="T107" s="269">
        <v>2</v>
      </c>
    </row>
    <row r="108" spans="1:20" x14ac:dyDescent="0.25">
      <c r="A108" s="268">
        <f t="shared" si="2"/>
        <v>5</v>
      </c>
      <c r="B108" s="268">
        <f t="shared" si="2"/>
        <v>22</v>
      </c>
      <c r="C108" s="268" t="s">
        <v>274</v>
      </c>
      <c r="D108" s="268" t="s">
        <v>285</v>
      </c>
      <c r="E108" s="268" t="str">
        <f>'Sub Cases Monthly'!$C$118</f>
        <v>Juvenile Dependency</v>
      </c>
      <c r="F108" s="269" t="str">
        <f>'Sub Cases Monthly'!C122</f>
        <v>Parental Notice of Abortion Act (SRS)</v>
      </c>
      <c r="G108" s="269">
        <f>'Sub Cases Monthly'!E122</f>
        <v>0</v>
      </c>
      <c r="H108" s="269">
        <f>'Sub Cases Monthly'!F122</f>
        <v>0</v>
      </c>
      <c r="I108" s="269">
        <f>'Sub Cases Monthly'!G122</f>
        <v>0</v>
      </c>
      <c r="J108" s="269">
        <f>'Sub Cases Monthly'!H122</f>
        <v>0</v>
      </c>
      <c r="K108" s="269">
        <f>'Sub Cases Monthly'!I122</f>
        <v>0</v>
      </c>
      <c r="L108" s="269">
        <f>'Sub Cases Monthly'!J122</f>
        <v>0</v>
      </c>
      <c r="M108" s="269">
        <f>'Sub Cases Monthly'!K122</f>
        <v>1</v>
      </c>
      <c r="N108" s="269">
        <f>'Sub Cases Monthly'!L122</f>
        <v>1</v>
      </c>
      <c r="O108" s="269">
        <f>'Sub Cases Monthly'!M122</f>
        <v>0</v>
      </c>
      <c r="P108" s="269">
        <f>'Sub Cases Monthly'!N122</f>
        <v>0</v>
      </c>
      <c r="Q108" s="269">
        <f>'Sub Cases Monthly'!O122</f>
        <v>0</v>
      </c>
      <c r="R108" s="269">
        <f>'Sub Cases Monthly'!P122</f>
        <v>0</v>
      </c>
      <c r="S108" s="269">
        <v>1</v>
      </c>
      <c r="T108" s="269">
        <v>2</v>
      </c>
    </row>
    <row r="109" spans="1:20" x14ac:dyDescent="0.25">
      <c r="A109" s="268">
        <f t="shared" si="2"/>
        <v>5</v>
      </c>
      <c r="B109" s="268">
        <f t="shared" si="2"/>
        <v>22</v>
      </c>
      <c r="C109" s="268" t="s">
        <v>274</v>
      </c>
      <c r="D109" s="268" t="s">
        <v>285</v>
      </c>
      <c r="E109" s="268" t="str">
        <f>'Sub Cases Monthly'!$C$118</f>
        <v>Juvenile Dependency</v>
      </c>
      <c r="F109" s="269" t="str">
        <f>'Sub Cases Monthly'!C123</f>
        <v>Truancy (Non-SRS)</v>
      </c>
      <c r="G109" s="269">
        <f>'Sub Cases Monthly'!E123</f>
        <v>0</v>
      </c>
      <c r="H109" s="269">
        <f>'Sub Cases Monthly'!F123</f>
        <v>0</v>
      </c>
      <c r="I109" s="269">
        <f>'Sub Cases Monthly'!G123</f>
        <v>5</v>
      </c>
      <c r="J109" s="269">
        <f>'Sub Cases Monthly'!H123</f>
        <v>6</v>
      </c>
      <c r="K109" s="269">
        <f>'Sub Cases Monthly'!I123</f>
        <v>3</v>
      </c>
      <c r="L109" s="269">
        <f>'Sub Cases Monthly'!J123</f>
        <v>9</v>
      </c>
      <c r="M109" s="269">
        <f>'Sub Cases Monthly'!K123</f>
        <v>14</v>
      </c>
      <c r="N109" s="269">
        <f>'Sub Cases Monthly'!L123</f>
        <v>0</v>
      </c>
      <c r="O109" s="269">
        <f>'Sub Cases Monthly'!M123</f>
        <v>0</v>
      </c>
      <c r="P109" s="269">
        <f>'Sub Cases Monthly'!N123</f>
        <v>0</v>
      </c>
      <c r="Q109" s="269">
        <f>'Sub Cases Monthly'!O123</f>
        <v>0</v>
      </c>
      <c r="R109" s="269">
        <f>'Sub Cases Monthly'!P123</f>
        <v>0</v>
      </c>
      <c r="S109" s="269">
        <v>1</v>
      </c>
      <c r="T109" s="269">
        <v>2</v>
      </c>
    </row>
    <row r="110" spans="1:20" x14ac:dyDescent="0.25">
      <c r="A110" s="268">
        <f t="shared" si="2"/>
        <v>5</v>
      </c>
      <c r="B110" s="268">
        <f t="shared" si="2"/>
        <v>22</v>
      </c>
      <c r="C110" s="268" t="s">
        <v>274</v>
      </c>
      <c r="D110" s="268" t="s">
        <v>285</v>
      </c>
      <c r="E110" s="268" t="str">
        <f>'Sub Cases Monthly'!$C$118</f>
        <v>Juvenile Dependency</v>
      </c>
      <c r="F110" s="269" t="str">
        <f>'Sub Cases Monthly'!C124</f>
        <v>Transfers for Jurisdiction/Supervision Only (Non-SRS)</v>
      </c>
      <c r="G110" s="269">
        <f>'Sub Cases Monthly'!E124</f>
        <v>0</v>
      </c>
      <c r="H110" s="269">
        <f>'Sub Cases Monthly'!F124</f>
        <v>0</v>
      </c>
      <c r="I110" s="269">
        <f>'Sub Cases Monthly'!G124</f>
        <v>0</v>
      </c>
      <c r="J110" s="269">
        <f>'Sub Cases Monthly'!H124</f>
        <v>0</v>
      </c>
      <c r="K110" s="269">
        <f>'Sub Cases Monthly'!I124</f>
        <v>0</v>
      </c>
      <c r="L110" s="269">
        <f>'Sub Cases Monthly'!J124</f>
        <v>0</v>
      </c>
      <c r="M110" s="269">
        <f>'Sub Cases Monthly'!K124</f>
        <v>0</v>
      </c>
      <c r="N110" s="269">
        <f>'Sub Cases Monthly'!L124</f>
        <v>0</v>
      </c>
      <c r="O110" s="269">
        <f>'Sub Cases Monthly'!M124</f>
        <v>0</v>
      </c>
      <c r="P110" s="269">
        <f>'Sub Cases Monthly'!N124</f>
        <v>0</v>
      </c>
      <c r="Q110" s="269">
        <f>'Sub Cases Monthly'!O124</f>
        <v>0</v>
      </c>
      <c r="R110" s="269">
        <f>'Sub Cases Monthly'!P124</f>
        <v>0</v>
      </c>
      <c r="S110" s="269">
        <v>1</v>
      </c>
      <c r="T110" s="269">
        <v>2</v>
      </c>
    </row>
    <row r="111" spans="1:20" x14ac:dyDescent="0.25">
      <c r="A111" s="268">
        <f t="shared" si="2"/>
        <v>5</v>
      </c>
      <c r="B111" s="268">
        <f t="shared" si="2"/>
        <v>22</v>
      </c>
      <c r="C111" s="268" t="s">
        <v>274</v>
      </c>
      <c r="D111" s="268" t="s">
        <v>285</v>
      </c>
      <c r="E111" s="268" t="str">
        <f>'Sub Cases Monthly'!$C$118</f>
        <v>Juvenile Dependency</v>
      </c>
      <c r="F111" s="269" t="str">
        <f>'Sub Cases Monthly'!C125</f>
        <v>DCF Dependency Petition for Injunction per Chapter 39 (Non-SRS)</v>
      </c>
      <c r="G111" s="269">
        <f>'Sub Cases Monthly'!E125</f>
        <v>0</v>
      </c>
      <c r="H111" s="269">
        <f>'Sub Cases Monthly'!F125</f>
        <v>0</v>
      </c>
      <c r="I111" s="269">
        <f>'Sub Cases Monthly'!G125</f>
        <v>0</v>
      </c>
      <c r="J111" s="269">
        <f>'Sub Cases Monthly'!H125</f>
        <v>1</v>
      </c>
      <c r="K111" s="269">
        <f>'Sub Cases Monthly'!I125</f>
        <v>0</v>
      </c>
      <c r="L111" s="269">
        <f>'Sub Cases Monthly'!J125</f>
        <v>0</v>
      </c>
      <c r="M111" s="269">
        <f>'Sub Cases Monthly'!K125</f>
        <v>0</v>
      </c>
      <c r="N111" s="269">
        <f>'Sub Cases Monthly'!L125</f>
        <v>0</v>
      </c>
      <c r="O111" s="269">
        <f>'Sub Cases Monthly'!M125</f>
        <v>0</v>
      </c>
      <c r="P111" s="269">
        <f>'Sub Cases Monthly'!N125</f>
        <v>0</v>
      </c>
      <c r="Q111" s="269">
        <f>'Sub Cases Monthly'!O125</f>
        <v>0</v>
      </c>
      <c r="R111" s="269">
        <f>'Sub Cases Monthly'!P125</f>
        <v>0</v>
      </c>
      <c r="S111" s="269">
        <v>1</v>
      </c>
      <c r="T111" s="269">
        <v>2</v>
      </c>
    </row>
    <row r="112" spans="1:20" x14ac:dyDescent="0.25">
      <c r="A112" s="268">
        <f t="shared" si="2"/>
        <v>5</v>
      </c>
      <c r="B112" s="268">
        <f t="shared" si="2"/>
        <v>22</v>
      </c>
      <c r="C112" s="268" t="s">
        <v>274</v>
      </c>
      <c r="D112" s="268" t="s">
        <v>285</v>
      </c>
      <c r="E112" s="268" t="str">
        <f>'Sub Cases Monthly'!$C$118</f>
        <v>Juvenile Dependency</v>
      </c>
      <c r="F112" s="269" t="str">
        <f>'Sub Cases Monthly'!C126</f>
        <v>Other New Cases (Non-SRS)</v>
      </c>
      <c r="G112" s="269">
        <f>'Sub Cases Monthly'!E126</f>
        <v>0</v>
      </c>
      <c r="H112" s="269">
        <f>'Sub Cases Monthly'!F126</f>
        <v>0</v>
      </c>
      <c r="I112" s="269">
        <f>'Sub Cases Monthly'!G126</f>
        <v>0</v>
      </c>
      <c r="J112" s="269">
        <f>'Sub Cases Monthly'!H126</f>
        <v>0</v>
      </c>
      <c r="K112" s="269">
        <f>'Sub Cases Monthly'!I126</f>
        <v>0</v>
      </c>
      <c r="L112" s="269">
        <f>'Sub Cases Monthly'!J126</f>
        <v>0</v>
      </c>
      <c r="M112" s="269">
        <f>'Sub Cases Monthly'!K126</f>
        <v>0</v>
      </c>
      <c r="N112" s="269">
        <f>'Sub Cases Monthly'!L126</f>
        <v>0</v>
      </c>
      <c r="O112" s="269">
        <f>'Sub Cases Monthly'!M126</f>
        <v>0</v>
      </c>
      <c r="P112" s="269">
        <f>'Sub Cases Monthly'!N126</f>
        <v>0</v>
      </c>
      <c r="Q112" s="269">
        <f>'Sub Cases Monthly'!O126</f>
        <v>0</v>
      </c>
      <c r="R112" s="269">
        <f>'Sub Cases Monthly'!P126</f>
        <v>0</v>
      </c>
      <c r="S112" s="269">
        <v>1</v>
      </c>
      <c r="T112" s="269">
        <v>2</v>
      </c>
    </row>
    <row r="113" spans="1:32" x14ac:dyDescent="0.25">
      <c r="A113" s="268">
        <f t="shared" si="2"/>
        <v>5</v>
      </c>
      <c r="B113" s="268">
        <f t="shared" si="2"/>
        <v>22</v>
      </c>
      <c r="C113" s="268" t="s">
        <v>274</v>
      </c>
      <c r="D113" s="268" t="s">
        <v>285</v>
      </c>
      <c r="E113" s="268" t="str">
        <f>'Sub Cases Monthly'!$C$118</f>
        <v>Juvenile Dependency</v>
      </c>
      <c r="F113" s="269" t="str">
        <f>'Sub Cases Monthly'!C127</f>
        <v>Cases unable to be categorized</v>
      </c>
      <c r="G113" s="269">
        <f>'Sub Cases Monthly'!E127</f>
        <v>0</v>
      </c>
      <c r="H113" s="269">
        <f>'Sub Cases Monthly'!F127</f>
        <v>0</v>
      </c>
      <c r="I113" s="269">
        <f>'Sub Cases Monthly'!G127</f>
        <v>0</v>
      </c>
      <c r="J113" s="269">
        <f>'Sub Cases Monthly'!H127</f>
        <v>0</v>
      </c>
      <c r="K113" s="269">
        <f>'Sub Cases Monthly'!I127</f>
        <v>0</v>
      </c>
      <c r="L113" s="269">
        <f>'Sub Cases Monthly'!J127</f>
        <v>0</v>
      </c>
      <c r="M113" s="269">
        <f>'Sub Cases Monthly'!K127</f>
        <v>0</v>
      </c>
      <c r="N113" s="269">
        <f>'Sub Cases Monthly'!L127</f>
        <v>0</v>
      </c>
      <c r="O113" s="269">
        <f>'Sub Cases Monthly'!M127</f>
        <v>0</v>
      </c>
      <c r="P113" s="269">
        <f>'Sub Cases Monthly'!N127</f>
        <v>0</v>
      </c>
      <c r="Q113" s="269">
        <f>'Sub Cases Monthly'!O127</f>
        <v>0</v>
      </c>
      <c r="R113" s="269">
        <f>'Sub Cases Monthly'!P127</f>
        <v>0</v>
      </c>
      <c r="S113" s="269">
        <v>1</v>
      </c>
      <c r="T113" s="269">
        <v>2</v>
      </c>
    </row>
    <row r="114" spans="1:32" x14ac:dyDescent="0.25">
      <c r="A114" s="268">
        <f t="shared" si="2"/>
        <v>5</v>
      </c>
      <c r="B114" s="268">
        <f t="shared" si="2"/>
        <v>22</v>
      </c>
      <c r="C114" s="268" t="s">
        <v>274</v>
      </c>
      <c r="D114" s="268" t="s">
        <v>285</v>
      </c>
      <c r="E114" s="268" t="str">
        <f>'Sub Cases Monthly'!$C$130</f>
        <v>Civil Traffic - UTCs</v>
      </c>
      <c r="F114" s="269" t="str">
        <f>'Sub Cases Monthly'!C131</f>
        <v>Uniform Traffic Citations</v>
      </c>
      <c r="G114" s="269">
        <f>'Sub Cases Monthly'!E131</f>
        <v>3679</v>
      </c>
      <c r="H114" s="269">
        <f>'Sub Cases Monthly'!F131</f>
        <v>3333</v>
      </c>
      <c r="I114" s="269">
        <f>'Sub Cases Monthly'!G131</f>
        <v>2611</v>
      </c>
      <c r="J114" s="269">
        <f>'Sub Cases Monthly'!H131</f>
        <v>2979</v>
      </c>
      <c r="K114" s="269">
        <f>'Sub Cases Monthly'!I131</f>
        <v>3041</v>
      </c>
      <c r="L114" s="269">
        <f>'Sub Cases Monthly'!J131</f>
        <v>3428</v>
      </c>
      <c r="M114" s="269">
        <f>'Sub Cases Monthly'!K131</f>
        <v>3616</v>
      </c>
      <c r="N114" s="269">
        <f>'Sub Cases Monthly'!L131</f>
        <v>3649</v>
      </c>
      <c r="O114" s="269">
        <f>'Sub Cases Monthly'!M131</f>
        <v>3113</v>
      </c>
      <c r="P114" s="269">
        <f>'Sub Cases Monthly'!N131</f>
        <v>4171</v>
      </c>
      <c r="Q114" s="269">
        <f>'Sub Cases Monthly'!O131</f>
        <v>3622</v>
      </c>
      <c r="R114" s="269">
        <f>'Sub Cases Monthly'!P131</f>
        <v>0</v>
      </c>
      <c r="S114" s="269">
        <v>1</v>
      </c>
      <c r="T114" s="269">
        <v>2</v>
      </c>
    </row>
    <row r="115" spans="1:32" x14ac:dyDescent="0.25">
      <c r="A115" s="268">
        <f t="shared" si="2"/>
        <v>5</v>
      </c>
      <c r="B115" s="268">
        <f t="shared" si="2"/>
        <v>22</v>
      </c>
      <c r="C115" s="268" t="s">
        <v>274</v>
      </c>
      <c r="D115" s="268" t="s">
        <v>232</v>
      </c>
      <c r="E115" s="268" t="s">
        <v>132</v>
      </c>
      <c r="F115" s="268" t="s">
        <v>286</v>
      </c>
      <c r="G115" s="269">
        <f>'Outputs Monthly'!E23</f>
        <v>755</v>
      </c>
      <c r="H115" s="269">
        <f>'Outputs Monthly'!F23</f>
        <v>715</v>
      </c>
      <c r="I115" s="269">
        <f>'Outputs Monthly'!G23</f>
        <v>706</v>
      </c>
      <c r="J115" s="269">
        <f>'Outputs Monthly'!H23</f>
        <v>858</v>
      </c>
      <c r="K115" s="269">
        <f>'Outputs Monthly'!I23</f>
        <v>674</v>
      </c>
      <c r="L115" s="269">
        <f>'Outputs Monthly'!J23</f>
        <v>802</v>
      </c>
      <c r="M115" s="269">
        <f>'Outputs Monthly'!K23</f>
        <v>885</v>
      </c>
      <c r="N115" s="269">
        <f>'Outputs Monthly'!L23</f>
        <v>916</v>
      </c>
      <c r="O115" s="269">
        <f>'Outputs Monthly'!M23</f>
        <v>935</v>
      </c>
      <c r="P115" s="269">
        <f>'Outputs Monthly'!N23</f>
        <v>756</v>
      </c>
      <c r="Q115" s="269">
        <f>'Outputs Monthly'!O23</f>
        <v>966</v>
      </c>
      <c r="R115" s="269">
        <f>'Outputs Monthly'!P23</f>
        <v>0</v>
      </c>
      <c r="S115" s="269">
        <v>1</v>
      </c>
      <c r="T115" s="269">
        <v>2</v>
      </c>
      <c r="U115" s="63"/>
    </row>
    <row r="116" spans="1:32" x14ac:dyDescent="0.25">
      <c r="A116" s="268">
        <f t="shared" si="2"/>
        <v>5</v>
      </c>
      <c r="B116" s="268">
        <f t="shared" si="2"/>
        <v>22</v>
      </c>
      <c r="C116" s="268" t="s">
        <v>274</v>
      </c>
      <c r="D116" s="268" t="s">
        <v>232</v>
      </c>
      <c r="E116" s="268" t="s">
        <v>133</v>
      </c>
      <c r="F116" s="268" t="s">
        <v>286</v>
      </c>
      <c r="G116" s="269">
        <f>'Outputs Monthly'!E24</f>
        <v>91</v>
      </c>
      <c r="H116" s="269">
        <f>'Outputs Monthly'!F24</f>
        <v>99</v>
      </c>
      <c r="I116" s="269">
        <f>'Outputs Monthly'!G24</f>
        <v>82</v>
      </c>
      <c r="J116" s="269">
        <f>'Outputs Monthly'!H24</f>
        <v>87</v>
      </c>
      <c r="K116" s="269">
        <f>'Outputs Monthly'!I24</f>
        <v>73</v>
      </c>
      <c r="L116" s="269">
        <f>'Outputs Monthly'!J24</f>
        <v>118</v>
      </c>
      <c r="M116" s="269">
        <f>'Outputs Monthly'!K24</f>
        <v>83</v>
      </c>
      <c r="N116" s="269">
        <f>'Outputs Monthly'!L24</f>
        <v>116</v>
      </c>
      <c r="O116" s="269">
        <f>'Outputs Monthly'!M24</f>
        <v>106</v>
      </c>
      <c r="P116" s="269">
        <f>'Outputs Monthly'!N24</f>
        <v>78</v>
      </c>
      <c r="Q116" s="269">
        <f>'Outputs Monthly'!O24</f>
        <v>106</v>
      </c>
      <c r="R116" s="269">
        <f>'Outputs Monthly'!P24</f>
        <v>0</v>
      </c>
      <c r="S116" s="269">
        <v>1</v>
      </c>
      <c r="T116" s="269">
        <v>2</v>
      </c>
      <c r="U116" s="63"/>
    </row>
    <row r="117" spans="1:32" x14ac:dyDescent="0.25">
      <c r="A117" s="268">
        <f t="shared" si="2"/>
        <v>5</v>
      </c>
      <c r="B117" s="268">
        <f t="shared" si="2"/>
        <v>22</v>
      </c>
      <c r="C117" s="268" t="s">
        <v>274</v>
      </c>
      <c r="D117" s="268" t="s">
        <v>232</v>
      </c>
      <c r="E117" s="268" t="s">
        <v>140</v>
      </c>
      <c r="F117" s="268" t="s">
        <v>286</v>
      </c>
      <c r="G117" s="269">
        <f>'Outputs Monthly'!E25</f>
        <v>134</v>
      </c>
      <c r="H117" s="269">
        <f>'Outputs Monthly'!F25</f>
        <v>156</v>
      </c>
      <c r="I117" s="269">
        <f>'Outputs Monthly'!G25</f>
        <v>122</v>
      </c>
      <c r="J117" s="269">
        <f>'Outputs Monthly'!H25</f>
        <v>88</v>
      </c>
      <c r="K117" s="269">
        <f>'Outputs Monthly'!I25</f>
        <v>103</v>
      </c>
      <c r="L117" s="269">
        <f>'Outputs Monthly'!J25</f>
        <v>112</v>
      </c>
      <c r="M117" s="269">
        <f>'Outputs Monthly'!K25</f>
        <v>118</v>
      </c>
      <c r="N117" s="269">
        <f>'Outputs Monthly'!L25</f>
        <v>119</v>
      </c>
      <c r="O117" s="269">
        <f>'Outputs Monthly'!M25</f>
        <v>135</v>
      </c>
      <c r="P117" s="269">
        <f>'Outputs Monthly'!N25</f>
        <v>93</v>
      </c>
      <c r="Q117" s="269">
        <f>'Outputs Monthly'!O25</f>
        <v>128</v>
      </c>
      <c r="R117" s="269">
        <f>'Outputs Monthly'!P25</f>
        <v>0</v>
      </c>
      <c r="S117" s="269">
        <v>1</v>
      </c>
      <c r="T117" s="269">
        <v>2</v>
      </c>
      <c r="U117" s="63"/>
    </row>
    <row r="118" spans="1:32" x14ac:dyDescent="0.25">
      <c r="A118" s="268">
        <f t="shared" si="2"/>
        <v>5</v>
      </c>
      <c r="B118" s="268">
        <f t="shared" si="2"/>
        <v>22</v>
      </c>
      <c r="C118" s="268" t="s">
        <v>274</v>
      </c>
      <c r="D118" s="268" t="s">
        <v>232</v>
      </c>
      <c r="E118" s="268" t="s">
        <v>137</v>
      </c>
      <c r="F118" s="268" t="s">
        <v>286</v>
      </c>
      <c r="G118" s="269">
        <f>'Outputs Monthly'!E26</f>
        <v>242</v>
      </c>
      <c r="H118" s="269">
        <f>'Outputs Monthly'!F26</f>
        <v>196</v>
      </c>
      <c r="I118" s="269">
        <f>'Outputs Monthly'!G26</f>
        <v>164</v>
      </c>
      <c r="J118" s="269">
        <f>'Outputs Monthly'!H26</f>
        <v>262</v>
      </c>
      <c r="K118" s="269">
        <f>'Outputs Monthly'!I26</f>
        <v>228</v>
      </c>
      <c r="L118" s="269">
        <f>'Outputs Monthly'!J26</f>
        <v>214</v>
      </c>
      <c r="M118" s="269">
        <f>'Outputs Monthly'!K26</f>
        <v>184</v>
      </c>
      <c r="N118" s="269">
        <f>'Outputs Monthly'!L26</f>
        <v>224</v>
      </c>
      <c r="O118" s="269">
        <f>'Outputs Monthly'!M26</f>
        <v>257</v>
      </c>
      <c r="P118" s="269">
        <f>'Outputs Monthly'!N26</f>
        <v>173</v>
      </c>
      <c r="Q118" s="269">
        <f>'Outputs Monthly'!O26</f>
        <v>298</v>
      </c>
      <c r="R118" s="269">
        <f>'Outputs Monthly'!P26</f>
        <v>0</v>
      </c>
      <c r="S118" s="269">
        <v>1</v>
      </c>
      <c r="T118" s="269">
        <v>2</v>
      </c>
      <c r="U118" s="63"/>
      <c r="V118" s="63"/>
    </row>
    <row r="119" spans="1:32" x14ac:dyDescent="0.25">
      <c r="A119" s="268">
        <f t="shared" si="2"/>
        <v>5</v>
      </c>
      <c r="B119" s="268">
        <f t="shared" si="2"/>
        <v>22</v>
      </c>
      <c r="C119" s="268" t="s">
        <v>274</v>
      </c>
      <c r="D119" s="268" t="s">
        <v>232</v>
      </c>
      <c r="E119" s="268" t="s">
        <v>134</v>
      </c>
      <c r="F119" s="268" t="s">
        <v>286</v>
      </c>
      <c r="G119" s="269">
        <f>'Outputs Monthly'!E27</f>
        <v>131</v>
      </c>
      <c r="H119" s="269">
        <f>'Outputs Monthly'!F27</f>
        <v>100</v>
      </c>
      <c r="I119" s="269">
        <f>'Outputs Monthly'!G27</f>
        <v>113</v>
      </c>
      <c r="J119" s="269">
        <f>'Outputs Monthly'!H27</f>
        <v>157</v>
      </c>
      <c r="K119" s="269">
        <f>'Outputs Monthly'!I27</f>
        <v>129</v>
      </c>
      <c r="L119" s="269">
        <f>'Outputs Monthly'!J27</f>
        <v>174</v>
      </c>
      <c r="M119" s="269">
        <f>'Outputs Monthly'!K27</f>
        <v>143</v>
      </c>
      <c r="N119" s="269">
        <f>'Outputs Monthly'!L27</f>
        <v>148</v>
      </c>
      <c r="O119" s="269">
        <f>'Outputs Monthly'!M27</f>
        <v>144</v>
      </c>
      <c r="P119" s="269">
        <f>'Outputs Monthly'!N27</f>
        <v>128</v>
      </c>
      <c r="Q119" s="269">
        <f>'Outputs Monthly'!O27</f>
        <v>0</v>
      </c>
      <c r="R119" s="269">
        <f>'Outputs Monthly'!P27</f>
        <v>0</v>
      </c>
      <c r="S119" s="269">
        <v>1</v>
      </c>
      <c r="T119" s="269">
        <v>2</v>
      </c>
      <c r="U119" s="63"/>
      <c r="V119" s="63"/>
      <c r="W119" s="63"/>
    </row>
    <row r="120" spans="1:32" x14ac:dyDescent="0.25">
      <c r="A120" s="268">
        <f t="shared" si="2"/>
        <v>5</v>
      </c>
      <c r="B120" s="268">
        <f t="shared" si="2"/>
        <v>22</v>
      </c>
      <c r="C120" s="268" t="s">
        <v>274</v>
      </c>
      <c r="D120" s="268" t="s">
        <v>232</v>
      </c>
      <c r="E120" s="268" t="s">
        <v>135</v>
      </c>
      <c r="F120" s="268" t="s">
        <v>286</v>
      </c>
      <c r="G120" s="269">
        <f>'Outputs Monthly'!E28</f>
        <v>342</v>
      </c>
      <c r="H120" s="269">
        <f>'Outputs Monthly'!F28</f>
        <v>257</v>
      </c>
      <c r="I120" s="269">
        <f>'Outputs Monthly'!G28</f>
        <v>298</v>
      </c>
      <c r="J120" s="269">
        <f>'Outputs Monthly'!H28</f>
        <v>302</v>
      </c>
      <c r="K120" s="269">
        <f>'Outputs Monthly'!I28</f>
        <v>300</v>
      </c>
      <c r="L120" s="269">
        <f>'Outputs Monthly'!J28</f>
        <v>362</v>
      </c>
      <c r="M120" s="269">
        <f>'Outputs Monthly'!K28</f>
        <v>312</v>
      </c>
      <c r="N120" s="269">
        <f>'Outputs Monthly'!L28</f>
        <v>357</v>
      </c>
      <c r="O120" s="269">
        <f>'Outputs Monthly'!M28</f>
        <v>393</v>
      </c>
      <c r="P120" s="269">
        <f>'Outputs Monthly'!N28</f>
        <v>439</v>
      </c>
      <c r="Q120" s="269">
        <f>'Outputs Monthly'!O28</f>
        <v>0</v>
      </c>
      <c r="R120" s="269">
        <f>'Outputs Monthly'!P28</f>
        <v>0</v>
      </c>
      <c r="S120" s="269">
        <v>1</v>
      </c>
      <c r="T120" s="269">
        <v>2</v>
      </c>
      <c r="U120" s="63"/>
      <c r="V120" s="63"/>
      <c r="W120" s="63"/>
      <c r="X120" s="63"/>
      <c r="Y120" s="63"/>
      <c r="Z120" s="63"/>
      <c r="AA120" s="63"/>
      <c r="AB120" s="63"/>
    </row>
    <row r="121" spans="1:32" x14ac:dyDescent="0.25">
      <c r="A121" s="268">
        <f t="shared" si="2"/>
        <v>5</v>
      </c>
      <c r="B121" s="268">
        <f t="shared" si="2"/>
        <v>22</v>
      </c>
      <c r="C121" s="268" t="s">
        <v>274</v>
      </c>
      <c r="D121" s="268" t="s">
        <v>232</v>
      </c>
      <c r="E121" s="268" t="s">
        <v>136</v>
      </c>
      <c r="F121" s="268" t="s">
        <v>286</v>
      </c>
      <c r="G121" s="269">
        <f>'Outputs Monthly'!E29</f>
        <v>211</v>
      </c>
      <c r="H121" s="269">
        <f>'Outputs Monthly'!F29</f>
        <v>221</v>
      </c>
      <c r="I121" s="269">
        <f>'Outputs Monthly'!G29</f>
        <v>212</v>
      </c>
      <c r="J121" s="269">
        <f>'Outputs Monthly'!H29</f>
        <v>245</v>
      </c>
      <c r="K121" s="269">
        <f>'Outputs Monthly'!I29</f>
        <v>246</v>
      </c>
      <c r="L121" s="269">
        <f>'Outputs Monthly'!J29</f>
        <v>332</v>
      </c>
      <c r="M121" s="269">
        <f>'Outputs Monthly'!K29</f>
        <v>247</v>
      </c>
      <c r="N121" s="269">
        <f>'Outputs Monthly'!L29</f>
        <v>290</v>
      </c>
      <c r="O121" s="269">
        <f>'Outputs Monthly'!M29</f>
        <v>345</v>
      </c>
      <c r="P121" s="269">
        <f>'Outputs Monthly'!N29</f>
        <v>334</v>
      </c>
      <c r="Q121" s="269">
        <f>'Outputs Monthly'!O29</f>
        <v>0</v>
      </c>
      <c r="R121" s="269">
        <f>'Outputs Monthly'!P29</f>
        <v>0</v>
      </c>
      <c r="S121" s="269">
        <v>1</v>
      </c>
      <c r="T121" s="269">
        <v>2</v>
      </c>
      <c r="U121" s="63"/>
      <c r="V121" s="63"/>
      <c r="W121" s="63"/>
      <c r="X121" s="63"/>
      <c r="Y121" s="63"/>
      <c r="Z121" s="63"/>
      <c r="AA121" s="63"/>
      <c r="AB121" s="63"/>
      <c r="AC121" s="63"/>
      <c r="AD121" s="63"/>
      <c r="AE121" s="63"/>
    </row>
    <row r="122" spans="1:32" x14ac:dyDescent="0.25">
      <c r="A122" s="268">
        <f t="shared" si="2"/>
        <v>5</v>
      </c>
      <c r="B122" s="268">
        <f t="shared" si="2"/>
        <v>22</v>
      </c>
      <c r="C122" s="268" t="s">
        <v>274</v>
      </c>
      <c r="D122" s="268" t="s">
        <v>232</v>
      </c>
      <c r="E122" s="268" t="s">
        <v>233</v>
      </c>
      <c r="F122" s="268" t="s">
        <v>286</v>
      </c>
      <c r="G122" s="269">
        <f>'Outputs Monthly'!E30</f>
        <v>500</v>
      </c>
      <c r="H122" s="269">
        <f>'Outputs Monthly'!F30</f>
        <v>521</v>
      </c>
      <c r="I122" s="269">
        <f>'Outputs Monthly'!G30</f>
        <v>475</v>
      </c>
      <c r="J122" s="269">
        <f>'Outputs Monthly'!H30</f>
        <v>599</v>
      </c>
      <c r="K122" s="269">
        <f>'Outputs Monthly'!I30</f>
        <v>698</v>
      </c>
      <c r="L122" s="269">
        <f>'Outputs Monthly'!J30</f>
        <v>808</v>
      </c>
      <c r="M122" s="269">
        <f>'Outputs Monthly'!K30</f>
        <v>706</v>
      </c>
      <c r="N122" s="269">
        <f>'Outputs Monthly'!L30</f>
        <v>560</v>
      </c>
      <c r="O122" s="269">
        <f>'Outputs Monthly'!M30</f>
        <v>538</v>
      </c>
      <c r="P122" s="269">
        <f>'Outputs Monthly'!N30</f>
        <v>418</v>
      </c>
      <c r="Q122" s="269">
        <f>'Outputs Monthly'!O30</f>
        <v>0</v>
      </c>
      <c r="R122" s="269">
        <f>'Outputs Monthly'!P30</f>
        <v>0</v>
      </c>
      <c r="S122" s="269">
        <v>1</v>
      </c>
      <c r="T122" s="269">
        <v>2</v>
      </c>
      <c r="U122" s="63"/>
      <c r="V122" s="63"/>
      <c r="W122" s="63"/>
      <c r="X122" s="63"/>
      <c r="Y122" s="63"/>
      <c r="Z122" s="63"/>
      <c r="AA122" s="63"/>
      <c r="AB122" s="63"/>
      <c r="AC122" s="63"/>
      <c r="AD122" s="63"/>
      <c r="AE122" s="63"/>
      <c r="AF122" s="63"/>
    </row>
    <row r="123" spans="1:32" x14ac:dyDescent="0.25">
      <c r="A123" s="268">
        <f t="shared" si="2"/>
        <v>5</v>
      </c>
      <c r="B123" s="268">
        <f t="shared" si="2"/>
        <v>22</v>
      </c>
      <c r="C123" s="268" t="s">
        <v>274</v>
      </c>
      <c r="D123" s="268" t="s">
        <v>232</v>
      </c>
      <c r="E123" s="268" t="s">
        <v>139</v>
      </c>
      <c r="F123" s="268" t="s">
        <v>286</v>
      </c>
      <c r="G123" s="269">
        <f>'Outputs Monthly'!E31</f>
        <v>72</v>
      </c>
      <c r="H123" s="269">
        <f>'Outputs Monthly'!F31</f>
        <v>52</v>
      </c>
      <c r="I123" s="269">
        <f>'Outputs Monthly'!G31</f>
        <v>68</v>
      </c>
      <c r="J123" s="269">
        <f>'Outputs Monthly'!H31</f>
        <v>107</v>
      </c>
      <c r="K123" s="269">
        <f>'Outputs Monthly'!I31</f>
        <v>89</v>
      </c>
      <c r="L123" s="269">
        <f>'Outputs Monthly'!J31</f>
        <v>79</v>
      </c>
      <c r="M123" s="269">
        <f>'Outputs Monthly'!K31</f>
        <v>89</v>
      </c>
      <c r="N123" s="269">
        <f>'Outputs Monthly'!L31</f>
        <v>61</v>
      </c>
      <c r="O123" s="269">
        <f>'Outputs Monthly'!M31</f>
        <v>81</v>
      </c>
      <c r="P123" s="269">
        <f>'Outputs Monthly'!N31</f>
        <v>59</v>
      </c>
      <c r="Q123" s="269">
        <f>'Outputs Monthly'!O31</f>
        <v>0</v>
      </c>
      <c r="R123" s="269">
        <f>'Outputs Monthly'!P31</f>
        <v>0</v>
      </c>
      <c r="S123" s="269">
        <v>1</v>
      </c>
      <c r="T123" s="269">
        <v>2</v>
      </c>
      <c r="U123" s="63"/>
      <c r="V123" s="63"/>
      <c r="W123" s="63"/>
      <c r="X123" s="63"/>
      <c r="Y123" s="63"/>
      <c r="Z123" s="63"/>
      <c r="AA123" s="63"/>
      <c r="AB123" s="63"/>
      <c r="AC123" s="63"/>
      <c r="AD123" s="63"/>
      <c r="AE123" s="63"/>
      <c r="AF123" s="63"/>
    </row>
    <row r="124" spans="1:32" x14ac:dyDescent="0.25">
      <c r="A124" s="268">
        <f t="shared" si="2"/>
        <v>5</v>
      </c>
      <c r="B124" s="268">
        <f t="shared" si="2"/>
        <v>22</v>
      </c>
      <c r="C124" s="268" t="s">
        <v>274</v>
      </c>
      <c r="D124" s="268" t="s">
        <v>232</v>
      </c>
      <c r="E124" s="268" t="s">
        <v>138</v>
      </c>
      <c r="F124" s="268" t="s">
        <v>286</v>
      </c>
      <c r="G124" s="269">
        <f>'Outputs Monthly'!E32</f>
        <v>0</v>
      </c>
      <c r="H124" s="269">
        <f>'Outputs Monthly'!F32</f>
        <v>0</v>
      </c>
      <c r="I124" s="269">
        <f>'Outputs Monthly'!G32</f>
        <v>0</v>
      </c>
      <c r="J124" s="269">
        <f>'Outputs Monthly'!H32</f>
        <v>0</v>
      </c>
      <c r="K124" s="269">
        <f>'Outputs Monthly'!I32</f>
        <v>0</v>
      </c>
      <c r="L124" s="269">
        <f>'Outputs Monthly'!J32</f>
        <v>0</v>
      </c>
      <c r="M124" s="269">
        <f>'Outputs Monthly'!K32</f>
        <v>0</v>
      </c>
      <c r="N124" s="269">
        <f>'Outputs Monthly'!L32</f>
        <v>0</v>
      </c>
      <c r="O124" s="269">
        <f>'Outputs Monthly'!M32</f>
        <v>0</v>
      </c>
      <c r="P124" s="269">
        <f>'Outputs Monthly'!N32</f>
        <v>0</v>
      </c>
      <c r="Q124" s="269">
        <f>'Outputs Monthly'!O32</f>
        <v>0</v>
      </c>
      <c r="R124" s="269">
        <f>'Outputs Monthly'!P32</f>
        <v>0</v>
      </c>
      <c r="S124" s="269">
        <v>1</v>
      </c>
      <c r="T124" s="269">
        <v>2</v>
      </c>
      <c r="U124" s="63"/>
      <c r="V124" s="63"/>
      <c r="W124" s="63"/>
      <c r="X124" s="63"/>
      <c r="Y124" s="63"/>
      <c r="Z124" s="63"/>
      <c r="AA124" s="63"/>
      <c r="AB124" s="63"/>
      <c r="AC124" s="63"/>
      <c r="AD124" s="63"/>
      <c r="AE124" s="63"/>
      <c r="AF124" s="63"/>
    </row>
    <row r="125" spans="1:32" x14ac:dyDescent="0.25">
      <c r="A125" s="268">
        <f t="shared" si="2"/>
        <v>5</v>
      </c>
      <c r="B125" s="268">
        <f t="shared" si="2"/>
        <v>22</v>
      </c>
      <c r="C125" s="268" t="s">
        <v>274</v>
      </c>
      <c r="D125" s="268" t="s">
        <v>231</v>
      </c>
      <c r="E125" s="268" t="s">
        <v>132</v>
      </c>
      <c r="F125" s="268" t="s">
        <v>286</v>
      </c>
      <c r="G125" s="269">
        <f>'Outputs Monthly'!E36</f>
        <v>14</v>
      </c>
      <c r="H125" s="269">
        <f>'Outputs Monthly'!F36</f>
        <v>12</v>
      </c>
      <c r="I125" s="269">
        <f>'Outputs Monthly'!G36</f>
        <v>25</v>
      </c>
      <c r="J125" s="269">
        <f>'Outputs Monthly'!H36</f>
        <v>12</v>
      </c>
      <c r="K125" s="269">
        <f>'Outputs Monthly'!I36</f>
        <v>15</v>
      </c>
      <c r="L125" s="269">
        <f>'Outputs Monthly'!J36</f>
        <v>20</v>
      </c>
      <c r="M125" s="269">
        <f>'Outputs Monthly'!K36</f>
        <v>19</v>
      </c>
      <c r="N125" s="269">
        <f>'Outputs Monthly'!L36</f>
        <v>23</v>
      </c>
      <c r="O125" s="269">
        <f>'Outputs Monthly'!M36</f>
        <v>6</v>
      </c>
      <c r="P125" s="269">
        <f>'Outputs Monthly'!N36</f>
        <v>13</v>
      </c>
      <c r="Q125" s="269">
        <f>'Outputs Monthly'!O36</f>
        <v>37</v>
      </c>
      <c r="R125" s="269">
        <f>'Outputs Monthly'!P36</f>
        <v>0</v>
      </c>
      <c r="S125" s="269">
        <v>1</v>
      </c>
      <c r="T125" s="269">
        <v>2</v>
      </c>
      <c r="U125" s="63"/>
      <c r="V125" s="63"/>
      <c r="W125" s="63"/>
      <c r="X125" s="63"/>
      <c r="Y125" s="63"/>
      <c r="Z125" s="63"/>
      <c r="AA125" s="63"/>
      <c r="AB125" s="63"/>
      <c r="AC125" s="63"/>
      <c r="AD125" s="63"/>
      <c r="AE125" s="63"/>
      <c r="AF125" s="63"/>
    </row>
    <row r="126" spans="1:32" x14ac:dyDescent="0.25">
      <c r="A126" s="268">
        <f t="shared" si="2"/>
        <v>5</v>
      </c>
      <c r="B126" s="268">
        <f t="shared" si="2"/>
        <v>22</v>
      </c>
      <c r="C126" s="268" t="s">
        <v>274</v>
      </c>
      <c r="D126" s="268" t="s">
        <v>231</v>
      </c>
      <c r="E126" s="268" t="s">
        <v>133</v>
      </c>
      <c r="F126" s="268" t="s">
        <v>286</v>
      </c>
      <c r="G126" s="269">
        <f>'Outputs Monthly'!E37</f>
        <v>3</v>
      </c>
      <c r="H126" s="269">
        <f>'Outputs Monthly'!F37</f>
        <v>0</v>
      </c>
      <c r="I126" s="269">
        <f>'Outputs Monthly'!G37</f>
        <v>2</v>
      </c>
      <c r="J126" s="269">
        <f>'Outputs Monthly'!H37</f>
        <v>2</v>
      </c>
      <c r="K126" s="269">
        <f>'Outputs Monthly'!I37</f>
        <v>3</v>
      </c>
      <c r="L126" s="269">
        <f>'Outputs Monthly'!J37</f>
        <v>1</v>
      </c>
      <c r="M126" s="269">
        <f>'Outputs Monthly'!K37</f>
        <v>1</v>
      </c>
      <c r="N126" s="269">
        <f>'Outputs Monthly'!L37</f>
        <v>3</v>
      </c>
      <c r="O126" s="269">
        <f>'Outputs Monthly'!M37</f>
        <v>1</v>
      </c>
      <c r="P126" s="269">
        <f>'Outputs Monthly'!N37</f>
        <v>0</v>
      </c>
      <c r="Q126" s="269">
        <f>'Outputs Monthly'!O37</f>
        <v>0</v>
      </c>
      <c r="R126" s="269">
        <f>'Outputs Monthly'!P37</f>
        <v>0</v>
      </c>
      <c r="S126" s="269">
        <v>1</v>
      </c>
      <c r="T126" s="269">
        <v>2</v>
      </c>
      <c r="U126" s="63"/>
      <c r="V126" s="63"/>
      <c r="W126" s="63"/>
      <c r="X126" s="63"/>
      <c r="Y126" s="63"/>
      <c r="Z126" s="63"/>
      <c r="AA126" s="63"/>
      <c r="AB126" s="63"/>
      <c r="AC126" s="63"/>
      <c r="AD126" s="63"/>
      <c r="AE126" s="63"/>
      <c r="AF126" s="63"/>
    </row>
    <row r="127" spans="1:32" x14ac:dyDescent="0.25">
      <c r="A127" s="268">
        <f t="shared" si="2"/>
        <v>5</v>
      </c>
      <c r="B127" s="268">
        <f t="shared" si="2"/>
        <v>22</v>
      </c>
      <c r="C127" s="268" t="s">
        <v>274</v>
      </c>
      <c r="D127" s="268" t="s">
        <v>231</v>
      </c>
      <c r="E127" s="268" t="s">
        <v>140</v>
      </c>
      <c r="F127" s="268" t="s">
        <v>286</v>
      </c>
      <c r="G127" s="269">
        <f>'Outputs Monthly'!E38</f>
        <v>0</v>
      </c>
      <c r="H127" s="269">
        <f>'Outputs Monthly'!F38</f>
        <v>0</v>
      </c>
      <c r="I127" s="269">
        <f>'Outputs Monthly'!G38</f>
        <v>0</v>
      </c>
      <c r="J127" s="269">
        <f>'Outputs Monthly'!H38</f>
        <v>0</v>
      </c>
      <c r="K127" s="269">
        <f>'Outputs Monthly'!I38</f>
        <v>0</v>
      </c>
      <c r="L127" s="269">
        <f>'Outputs Monthly'!J38</f>
        <v>0</v>
      </c>
      <c r="M127" s="269">
        <f>'Outputs Monthly'!K38</f>
        <v>0</v>
      </c>
      <c r="N127" s="269">
        <f>'Outputs Monthly'!L38</f>
        <v>0</v>
      </c>
      <c r="O127" s="269">
        <f>'Outputs Monthly'!M38</f>
        <v>0</v>
      </c>
      <c r="P127" s="269">
        <f>'Outputs Monthly'!N38</f>
        <v>0</v>
      </c>
      <c r="Q127" s="269">
        <f>'Outputs Monthly'!O38</f>
        <v>0</v>
      </c>
      <c r="R127" s="269">
        <f>'Outputs Monthly'!P38</f>
        <v>0</v>
      </c>
      <c r="S127" s="269">
        <v>1</v>
      </c>
      <c r="T127" s="269">
        <v>2</v>
      </c>
      <c r="U127" s="63"/>
      <c r="V127" s="63"/>
      <c r="W127" s="63"/>
      <c r="X127" s="63"/>
      <c r="Y127" s="63"/>
      <c r="Z127" s="63"/>
      <c r="AA127" s="63"/>
      <c r="AB127" s="63"/>
      <c r="AC127" s="63"/>
      <c r="AD127" s="63"/>
      <c r="AE127" s="63"/>
      <c r="AF127" s="63"/>
    </row>
    <row r="128" spans="1:32" x14ac:dyDescent="0.25">
      <c r="A128" s="268">
        <f t="shared" si="2"/>
        <v>5</v>
      </c>
      <c r="B128" s="268">
        <f t="shared" si="2"/>
        <v>22</v>
      </c>
      <c r="C128" s="268" t="s">
        <v>274</v>
      </c>
      <c r="D128" s="268" t="s">
        <v>231</v>
      </c>
      <c r="E128" s="268" t="s">
        <v>137</v>
      </c>
      <c r="F128" s="268" t="s">
        <v>286</v>
      </c>
      <c r="G128" s="269">
        <f>'Outputs Monthly'!E39</f>
        <v>9</v>
      </c>
      <c r="H128" s="269">
        <f>'Outputs Monthly'!F39</f>
        <v>8</v>
      </c>
      <c r="I128" s="269">
        <f>'Outputs Monthly'!G39</f>
        <v>3</v>
      </c>
      <c r="J128" s="269">
        <f>'Outputs Monthly'!H39</f>
        <v>5</v>
      </c>
      <c r="K128" s="269">
        <f>'Outputs Monthly'!I39</f>
        <v>7</v>
      </c>
      <c r="L128" s="269">
        <f>'Outputs Monthly'!J39</f>
        <v>7</v>
      </c>
      <c r="M128" s="269">
        <f>'Outputs Monthly'!K39</f>
        <v>5</v>
      </c>
      <c r="N128" s="269">
        <f>'Outputs Monthly'!L39</f>
        <v>10</v>
      </c>
      <c r="O128" s="269">
        <f>'Outputs Monthly'!M39</f>
        <v>9</v>
      </c>
      <c r="P128" s="269">
        <f>'Outputs Monthly'!N39</f>
        <v>9</v>
      </c>
      <c r="Q128" s="269">
        <f>'Outputs Monthly'!O39</f>
        <v>10</v>
      </c>
      <c r="R128" s="269">
        <f>'Outputs Monthly'!P39</f>
        <v>0</v>
      </c>
      <c r="S128" s="269">
        <v>1</v>
      </c>
      <c r="T128" s="269">
        <v>2</v>
      </c>
      <c r="U128" s="63"/>
      <c r="V128" s="63"/>
      <c r="W128" s="63"/>
      <c r="X128" s="63"/>
      <c r="Y128" s="63"/>
      <c r="Z128" s="63"/>
      <c r="AA128" s="63"/>
      <c r="AB128" s="63"/>
      <c r="AC128" s="63"/>
      <c r="AD128" s="63"/>
      <c r="AE128" s="63"/>
      <c r="AF128" s="63"/>
    </row>
    <row r="129" spans="1:33" x14ac:dyDescent="0.25">
      <c r="A129" s="268">
        <f t="shared" si="2"/>
        <v>5</v>
      </c>
      <c r="B129" s="268">
        <f t="shared" si="2"/>
        <v>22</v>
      </c>
      <c r="C129" s="268" t="s">
        <v>274</v>
      </c>
      <c r="D129" s="268" t="s">
        <v>231</v>
      </c>
      <c r="E129" s="268" t="s">
        <v>134</v>
      </c>
      <c r="F129" s="268" t="s">
        <v>286</v>
      </c>
      <c r="G129" s="269">
        <f>'Outputs Monthly'!E40</f>
        <v>10</v>
      </c>
      <c r="H129" s="269">
        <f>'Outputs Monthly'!F40</f>
        <v>12</v>
      </c>
      <c r="I129" s="269">
        <f>'Outputs Monthly'!G40</f>
        <v>19</v>
      </c>
      <c r="J129" s="269">
        <f>'Outputs Monthly'!H40</f>
        <v>11</v>
      </c>
      <c r="K129" s="269">
        <f>'Outputs Monthly'!I40</f>
        <v>11</v>
      </c>
      <c r="L129" s="269">
        <f>'Outputs Monthly'!J40</f>
        <v>9</v>
      </c>
      <c r="M129" s="269">
        <f>'Outputs Monthly'!K40</f>
        <v>6</v>
      </c>
      <c r="N129" s="269">
        <f>'Outputs Monthly'!L40</f>
        <v>9</v>
      </c>
      <c r="O129" s="269">
        <f>'Outputs Monthly'!M40</f>
        <v>6</v>
      </c>
      <c r="P129" s="269">
        <f>'Outputs Monthly'!N40</f>
        <v>6</v>
      </c>
      <c r="Q129" s="269">
        <f>'Outputs Monthly'!O40</f>
        <v>7</v>
      </c>
      <c r="R129" s="269">
        <f>'Outputs Monthly'!P40</f>
        <v>0</v>
      </c>
      <c r="S129" s="269">
        <v>1</v>
      </c>
      <c r="T129" s="269">
        <v>2</v>
      </c>
      <c r="U129" s="63"/>
      <c r="V129" s="63"/>
      <c r="W129" s="63"/>
      <c r="X129" s="63"/>
      <c r="Y129" s="63"/>
      <c r="Z129" s="63"/>
      <c r="AA129" s="63"/>
      <c r="AB129" s="63"/>
      <c r="AC129" s="63"/>
      <c r="AD129" s="63"/>
      <c r="AE129" s="63"/>
      <c r="AF129" s="63"/>
    </row>
    <row r="130" spans="1:33" x14ac:dyDescent="0.25">
      <c r="A130" s="268">
        <f t="shared" si="2"/>
        <v>5</v>
      </c>
      <c r="B130" s="268">
        <f t="shared" si="2"/>
        <v>22</v>
      </c>
      <c r="C130" s="268" t="s">
        <v>274</v>
      </c>
      <c r="D130" s="268" t="s">
        <v>231</v>
      </c>
      <c r="E130" s="268" t="s">
        <v>135</v>
      </c>
      <c r="F130" s="268" t="s">
        <v>286</v>
      </c>
      <c r="G130" s="269">
        <f>'Outputs Monthly'!E41</f>
        <v>0</v>
      </c>
      <c r="H130" s="269">
        <f>'Outputs Monthly'!F41</f>
        <v>1</v>
      </c>
      <c r="I130" s="269">
        <f>'Outputs Monthly'!G41</f>
        <v>2</v>
      </c>
      <c r="J130" s="269">
        <f>'Outputs Monthly'!H41</f>
        <v>6</v>
      </c>
      <c r="K130" s="269">
        <f>'Outputs Monthly'!I41</f>
        <v>3</v>
      </c>
      <c r="L130" s="269">
        <f>'Outputs Monthly'!J41</f>
        <v>0</v>
      </c>
      <c r="M130" s="269">
        <f>'Outputs Monthly'!K41</f>
        <v>0</v>
      </c>
      <c r="N130" s="269">
        <f>'Outputs Monthly'!L41</f>
        <v>0</v>
      </c>
      <c r="O130" s="269">
        <f>'Outputs Monthly'!M41</f>
        <v>4</v>
      </c>
      <c r="P130" s="269">
        <f>'Outputs Monthly'!N41</f>
        <v>2</v>
      </c>
      <c r="Q130" s="269">
        <f>'Outputs Monthly'!O41</f>
        <v>2</v>
      </c>
      <c r="R130" s="269">
        <f>'Outputs Monthly'!P41</f>
        <v>0</v>
      </c>
      <c r="S130" s="269">
        <v>1</v>
      </c>
      <c r="T130" s="269">
        <v>2</v>
      </c>
      <c r="U130" s="63"/>
      <c r="V130" s="63"/>
      <c r="W130" s="63"/>
      <c r="X130" s="63"/>
      <c r="Y130" s="63"/>
      <c r="Z130" s="63"/>
      <c r="AA130" s="63"/>
      <c r="AB130" s="63"/>
      <c r="AC130" s="63"/>
      <c r="AD130" s="63"/>
      <c r="AE130" s="63"/>
      <c r="AF130" s="63"/>
    </row>
    <row r="131" spans="1:33" x14ac:dyDescent="0.25">
      <c r="A131" s="268">
        <f t="shared" si="2"/>
        <v>5</v>
      </c>
      <c r="B131" s="268">
        <f t="shared" si="2"/>
        <v>22</v>
      </c>
      <c r="C131" s="268" t="s">
        <v>274</v>
      </c>
      <c r="D131" s="268" t="s">
        <v>231</v>
      </c>
      <c r="E131" s="268" t="s">
        <v>136</v>
      </c>
      <c r="F131" s="268" t="s">
        <v>286</v>
      </c>
      <c r="G131" s="269">
        <f>'Outputs Monthly'!E42</f>
        <v>0</v>
      </c>
      <c r="H131" s="269">
        <f>'Outputs Monthly'!F42</f>
        <v>1</v>
      </c>
      <c r="I131" s="269">
        <f>'Outputs Monthly'!G42</f>
        <v>3</v>
      </c>
      <c r="J131" s="269">
        <f>'Outputs Monthly'!H42</f>
        <v>0</v>
      </c>
      <c r="K131" s="269">
        <f>'Outputs Monthly'!I42</f>
        <v>4</v>
      </c>
      <c r="L131" s="269">
        <f>'Outputs Monthly'!J42</f>
        <v>1</v>
      </c>
      <c r="M131" s="269">
        <f>'Outputs Monthly'!K42</f>
        <v>1</v>
      </c>
      <c r="N131" s="269">
        <f>'Outputs Monthly'!L42</f>
        <v>0</v>
      </c>
      <c r="O131" s="269">
        <f>'Outputs Monthly'!M42</f>
        <v>3</v>
      </c>
      <c r="P131" s="269">
        <f>'Outputs Monthly'!N42</f>
        <v>1</v>
      </c>
      <c r="Q131" s="269">
        <f>'Outputs Monthly'!O42</f>
        <v>0</v>
      </c>
      <c r="R131" s="269">
        <f>'Outputs Monthly'!P42</f>
        <v>0</v>
      </c>
      <c r="S131" s="269">
        <v>1</v>
      </c>
      <c r="T131" s="269">
        <v>2</v>
      </c>
      <c r="U131" s="63"/>
      <c r="V131" s="63"/>
      <c r="W131" s="63"/>
      <c r="X131" s="63"/>
      <c r="Y131" s="63"/>
      <c r="Z131" s="63"/>
      <c r="AA131" s="63"/>
      <c r="AB131" s="63"/>
      <c r="AC131" s="63"/>
      <c r="AD131" s="63"/>
      <c r="AE131" s="63"/>
      <c r="AF131" s="63"/>
    </row>
    <row r="132" spans="1:33" x14ac:dyDescent="0.25">
      <c r="A132" s="268">
        <f t="shared" si="2"/>
        <v>5</v>
      </c>
      <c r="B132" s="268">
        <f t="shared" si="2"/>
        <v>22</v>
      </c>
      <c r="C132" s="268" t="s">
        <v>274</v>
      </c>
      <c r="D132" s="268" t="s">
        <v>231</v>
      </c>
      <c r="E132" s="268" t="s">
        <v>233</v>
      </c>
      <c r="F132" s="268" t="s">
        <v>286</v>
      </c>
      <c r="G132" s="269">
        <f>'Outputs Monthly'!E43</f>
        <v>1</v>
      </c>
      <c r="H132" s="269">
        <f>'Outputs Monthly'!F43</f>
        <v>2</v>
      </c>
      <c r="I132" s="269">
        <f>'Outputs Monthly'!G43</f>
        <v>4</v>
      </c>
      <c r="J132" s="269">
        <f>'Outputs Monthly'!H43</f>
        <v>3</v>
      </c>
      <c r="K132" s="269">
        <f>'Outputs Monthly'!I43</f>
        <v>3</v>
      </c>
      <c r="L132" s="269">
        <f>'Outputs Monthly'!J43</f>
        <v>6</v>
      </c>
      <c r="M132" s="269">
        <f>'Outputs Monthly'!K43</f>
        <v>2</v>
      </c>
      <c r="N132" s="269">
        <f>'Outputs Monthly'!L43</f>
        <v>1</v>
      </c>
      <c r="O132" s="269">
        <f>'Outputs Monthly'!M43</f>
        <v>5</v>
      </c>
      <c r="P132" s="269">
        <f>'Outputs Monthly'!N43</f>
        <v>2</v>
      </c>
      <c r="Q132" s="269">
        <f>'Outputs Monthly'!O43</f>
        <v>8</v>
      </c>
      <c r="R132" s="269">
        <f>'Outputs Monthly'!P43</f>
        <v>0</v>
      </c>
      <c r="S132" s="269">
        <v>1</v>
      </c>
      <c r="T132" s="269">
        <v>2</v>
      </c>
      <c r="U132" s="63"/>
      <c r="V132" s="63"/>
      <c r="W132" s="63"/>
      <c r="X132" s="63"/>
      <c r="Y132" s="63"/>
      <c r="Z132" s="63"/>
      <c r="AA132" s="63"/>
      <c r="AB132" s="63"/>
      <c r="AC132" s="63"/>
      <c r="AD132" s="63"/>
      <c r="AE132" s="63"/>
      <c r="AF132" s="63"/>
    </row>
    <row r="133" spans="1:33" x14ac:dyDescent="0.25">
      <c r="A133" s="268">
        <f t="shared" si="2"/>
        <v>5</v>
      </c>
      <c r="B133" s="268">
        <f t="shared" si="2"/>
        <v>22</v>
      </c>
      <c r="C133" s="268" t="s">
        <v>274</v>
      </c>
      <c r="D133" s="268" t="s">
        <v>231</v>
      </c>
      <c r="E133" s="268" t="s">
        <v>139</v>
      </c>
      <c r="F133" s="268" t="s">
        <v>286</v>
      </c>
      <c r="G133" s="269">
        <f>'Outputs Monthly'!E44</f>
        <v>1</v>
      </c>
      <c r="H133" s="269">
        <f>'Outputs Monthly'!F44</f>
        <v>1</v>
      </c>
      <c r="I133" s="269">
        <f>'Outputs Monthly'!G44</f>
        <v>1</v>
      </c>
      <c r="J133" s="269">
        <f>'Outputs Monthly'!H44</f>
        <v>9</v>
      </c>
      <c r="K133" s="269">
        <f>'Outputs Monthly'!I44</f>
        <v>2</v>
      </c>
      <c r="L133" s="269">
        <f>'Outputs Monthly'!J44</f>
        <v>2</v>
      </c>
      <c r="M133" s="269">
        <f>'Outputs Monthly'!K44</f>
        <v>3</v>
      </c>
      <c r="N133" s="269">
        <f>'Outputs Monthly'!L44</f>
        <v>3</v>
      </c>
      <c r="O133" s="269">
        <f>'Outputs Monthly'!M44</f>
        <v>5</v>
      </c>
      <c r="P133" s="269">
        <f>'Outputs Monthly'!N44</f>
        <v>2</v>
      </c>
      <c r="Q133" s="269">
        <f>'Outputs Monthly'!O44</f>
        <v>3</v>
      </c>
      <c r="R133" s="269">
        <f>'Outputs Monthly'!P44</f>
        <v>0</v>
      </c>
      <c r="S133" s="269">
        <v>1</v>
      </c>
      <c r="T133" s="269">
        <v>2</v>
      </c>
      <c r="U133" s="63"/>
      <c r="V133" s="63"/>
      <c r="W133" s="63"/>
      <c r="X133" s="63"/>
      <c r="Y133" s="63"/>
      <c r="Z133" s="63"/>
      <c r="AA133" s="63"/>
      <c r="AB133" s="63"/>
      <c r="AC133" s="63"/>
      <c r="AD133" s="63"/>
      <c r="AE133" s="63"/>
      <c r="AF133" s="63"/>
    </row>
    <row r="134" spans="1:33" x14ac:dyDescent="0.25">
      <c r="A134" s="268">
        <f t="shared" si="2"/>
        <v>5</v>
      </c>
      <c r="B134" s="268">
        <f t="shared" si="2"/>
        <v>22</v>
      </c>
      <c r="C134" s="268" t="s">
        <v>274</v>
      </c>
      <c r="D134" s="268" t="s">
        <v>231</v>
      </c>
      <c r="E134" s="268" t="s">
        <v>138</v>
      </c>
      <c r="F134" s="268" t="s">
        <v>286</v>
      </c>
      <c r="G134" s="269">
        <f>'Outputs Monthly'!E45</f>
        <v>0</v>
      </c>
      <c r="H134" s="269">
        <f>'Outputs Monthly'!F45</f>
        <v>0</v>
      </c>
      <c r="I134" s="269">
        <f>'Outputs Monthly'!G45</f>
        <v>0</v>
      </c>
      <c r="J134" s="269">
        <f>'Outputs Monthly'!H45</f>
        <v>1</v>
      </c>
      <c r="K134" s="269">
        <f>'Outputs Monthly'!I45</f>
        <v>0</v>
      </c>
      <c r="L134" s="269">
        <f>'Outputs Monthly'!J45</f>
        <v>1</v>
      </c>
      <c r="M134" s="269">
        <f>'Outputs Monthly'!K45</f>
        <v>0</v>
      </c>
      <c r="N134" s="269">
        <f>'Outputs Monthly'!L45</f>
        <v>0</v>
      </c>
      <c r="O134" s="269">
        <f>'Outputs Monthly'!M45</f>
        <v>0</v>
      </c>
      <c r="P134" s="269">
        <f>'Outputs Monthly'!N45</f>
        <v>1</v>
      </c>
      <c r="Q134" s="269">
        <f>'Outputs Monthly'!O45</f>
        <v>0</v>
      </c>
      <c r="R134" s="269">
        <f>'Outputs Monthly'!P45</f>
        <v>0</v>
      </c>
      <c r="S134" s="269">
        <v>1</v>
      </c>
      <c r="T134" s="269">
        <v>2</v>
      </c>
      <c r="U134" s="63"/>
      <c r="V134" s="63"/>
      <c r="W134" s="63"/>
      <c r="X134" s="63"/>
      <c r="Y134" s="63"/>
      <c r="Z134" s="63"/>
      <c r="AA134" s="63"/>
      <c r="AB134" s="63"/>
      <c r="AC134" s="63"/>
      <c r="AD134" s="63"/>
      <c r="AE134" s="63"/>
      <c r="AF134" s="63"/>
    </row>
    <row r="135" spans="1:33" x14ac:dyDescent="0.25">
      <c r="A135" s="268">
        <f t="shared" si="2"/>
        <v>5</v>
      </c>
      <c r="B135" s="268">
        <f t="shared" si="2"/>
        <v>22</v>
      </c>
      <c r="C135" s="268" t="s">
        <v>274</v>
      </c>
      <c r="D135" s="268" t="s">
        <v>287</v>
      </c>
      <c r="E135" s="268" t="s">
        <v>132</v>
      </c>
      <c r="F135" s="268" t="s">
        <v>286</v>
      </c>
      <c r="G135" s="270">
        <f>'Timeliness Quarterly'!G46</f>
        <v>73463</v>
      </c>
      <c r="H135" s="270">
        <f>'Timeliness Quarterly'!H46</f>
        <v>81037</v>
      </c>
      <c r="I135" s="270">
        <f>'Timeliness Quarterly'!I46</f>
        <v>86169</v>
      </c>
      <c r="J135" s="270">
        <f>'Timeliness Quarterly'!J46</f>
        <v>54165</v>
      </c>
      <c r="K135" s="63"/>
      <c r="L135" s="63"/>
      <c r="M135" s="63"/>
      <c r="N135" s="63"/>
      <c r="O135" s="63"/>
      <c r="P135" s="63"/>
      <c r="Q135" s="63"/>
      <c r="R135" s="63"/>
      <c r="S135" s="269">
        <v>1</v>
      </c>
      <c r="T135" s="269">
        <v>3</v>
      </c>
      <c r="U135" s="63"/>
      <c r="V135" s="63"/>
      <c r="W135" s="63"/>
      <c r="X135" s="63"/>
      <c r="Y135" s="63"/>
      <c r="Z135" s="63"/>
      <c r="AA135" s="63"/>
      <c r="AB135" s="63"/>
      <c r="AC135" s="63"/>
      <c r="AD135" s="63"/>
      <c r="AE135" s="63"/>
      <c r="AF135" s="63"/>
      <c r="AG135" s="63"/>
    </row>
    <row r="136" spans="1:33" x14ac:dyDescent="0.25">
      <c r="A136" s="268">
        <f t="shared" ref="A136:B187" si="3">A$21</f>
        <v>5</v>
      </c>
      <c r="B136" s="268">
        <f t="shared" si="3"/>
        <v>22</v>
      </c>
      <c r="C136" s="268" t="s">
        <v>274</v>
      </c>
      <c r="D136" s="268" t="s">
        <v>287</v>
      </c>
      <c r="E136" s="268" t="s">
        <v>133</v>
      </c>
      <c r="F136" s="268" t="s">
        <v>286</v>
      </c>
      <c r="G136" s="270">
        <f>'Timeliness Quarterly'!G49</f>
        <v>32283</v>
      </c>
      <c r="H136" s="270">
        <f>'Timeliness Quarterly'!H49</f>
        <v>36221</v>
      </c>
      <c r="I136" s="270">
        <f>'Timeliness Quarterly'!I49</f>
        <v>34108</v>
      </c>
      <c r="J136" s="270">
        <f>'Timeliness Quarterly'!J49</f>
        <v>21925</v>
      </c>
      <c r="S136" s="269">
        <v>1</v>
      </c>
      <c r="T136" s="269">
        <v>3</v>
      </c>
    </row>
    <row r="137" spans="1:33" x14ac:dyDescent="0.25">
      <c r="A137" s="268">
        <f t="shared" si="3"/>
        <v>5</v>
      </c>
      <c r="B137" s="268">
        <f t="shared" si="3"/>
        <v>22</v>
      </c>
      <c r="C137" s="268" t="s">
        <v>274</v>
      </c>
      <c r="D137" s="268" t="s">
        <v>287</v>
      </c>
      <c r="E137" s="268" t="s">
        <v>140</v>
      </c>
      <c r="F137" s="268" t="s">
        <v>286</v>
      </c>
      <c r="G137" s="270">
        <f>'Timeliness Quarterly'!G52</f>
        <v>6179</v>
      </c>
      <c r="H137" s="270">
        <f>'Timeliness Quarterly'!H52</f>
        <v>6177</v>
      </c>
      <c r="I137" s="270">
        <f>'Timeliness Quarterly'!I52</f>
        <v>8217</v>
      </c>
      <c r="J137" s="270">
        <f>'Timeliness Quarterly'!J52</f>
        <v>4012</v>
      </c>
      <c r="S137" s="269">
        <v>1</v>
      </c>
      <c r="T137" s="269">
        <v>3</v>
      </c>
    </row>
    <row r="138" spans="1:33" x14ac:dyDescent="0.25">
      <c r="A138" s="268">
        <f t="shared" si="3"/>
        <v>5</v>
      </c>
      <c r="B138" s="268">
        <f t="shared" si="3"/>
        <v>22</v>
      </c>
      <c r="C138" s="268" t="s">
        <v>274</v>
      </c>
      <c r="D138" s="268" t="s">
        <v>287</v>
      </c>
      <c r="E138" s="268" t="s">
        <v>137</v>
      </c>
      <c r="F138" s="268" t="s">
        <v>286</v>
      </c>
      <c r="G138" s="270">
        <f>'Timeliness Quarterly'!G55</f>
        <v>16153</v>
      </c>
      <c r="H138" s="270">
        <f>'Timeliness Quarterly'!H55</f>
        <v>16044</v>
      </c>
      <c r="I138" s="270">
        <f>'Timeliness Quarterly'!I55</f>
        <v>16111</v>
      </c>
      <c r="J138" s="270">
        <f>'Timeliness Quarterly'!J55</f>
        <v>10748</v>
      </c>
      <c r="S138" s="269">
        <v>1</v>
      </c>
      <c r="T138" s="269">
        <v>3</v>
      </c>
    </row>
    <row r="139" spans="1:33" x14ac:dyDescent="0.25">
      <c r="A139" s="268">
        <f t="shared" si="3"/>
        <v>5</v>
      </c>
      <c r="B139" s="268">
        <f t="shared" si="3"/>
        <v>22</v>
      </c>
      <c r="C139" s="268" t="s">
        <v>274</v>
      </c>
      <c r="D139" s="268" t="s">
        <v>287</v>
      </c>
      <c r="E139" s="268" t="s">
        <v>134</v>
      </c>
      <c r="F139" s="268" t="s">
        <v>286</v>
      </c>
      <c r="G139" s="270">
        <f>'Timeliness Quarterly'!G58</f>
        <v>53006</v>
      </c>
      <c r="H139" s="270">
        <f>'Timeliness Quarterly'!H58</f>
        <v>54842</v>
      </c>
      <c r="I139" s="270">
        <f>'Timeliness Quarterly'!I58</f>
        <v>56892</v>
      </c>
      <c r="J139" s="270">
        <f>'Timeliness Quarterly'!J58</f>
        <v>37634</v>
      </c>
      <c r="S139" s="269">
        <v>1</v>
      </c>
      <c r="T139" s="269">
        <v>3</v>
      </c>
    </row>
    <row r="140" spans="1:33" x14ac:dyDescent="0.25">
      <c r="A140" s="268">
        <f t="shared" si="3"/>
        <v>5</v>
      </c>
      <c r="B140" s="268">
        <f t="shared" si="3"/>
        <v>22</v>
      </c>
      <c r="C140" s="268" t="s">
        <v>274</v>
      </c>
      <c r="D140" s="268" t="s">
        <v>287</v>
      </c>
      <c r="E140" s="268" t="s">
        <v>135</v>
      </c>
      <c r="F140" s="268" t="s">
        <v>286</v>
      </c>
      <c r="G140" s="270">
        <f>'Timeliness Quarterly'!G61</f>
        <v>44759</v>
      </c>
      <c r="H140" s="270">
        <f>'Timeliness Quarterly'!H61</f>
        <v>43105</v>
      </c>
      <c r="I140" s="270">
        <f>'Timeliness Quarterly'!I61</f>
        <v>45036</v>
      </c>
      <c r="J140" s="270">
        <f>'Timeliness Quarterly'!J61</f>
        <v>30339</v>
      </c>
      <c r="L140" s="64"/>
      <c r="S140" s="269">
        <v>1</v>
      </c>
      <c r="T140" s="269">
        <v>3</v>
      </c>
    </row>
    <row r="141" spans="1:33" x14ac:dyDescent="0.25">
      <c r="A141" s="268">
        <f t="shared" si="3"/>
        <v>5</v>
      </c>
      <c r="B141" s="268">
        <f t="shared" si="3"/>
        <v>22</v>
      </c>
      <c r="C141" s="268" t="s">
        <v>274</v>
      </c>
      <c r="D141" s="268" t="s">
        <v>287</v>
      </c>
      <c r="E141" s="268" t="s">
        <v>136</v>
      </c>
      <c r="F141" s="268" t="s">
        <v>286</v>
      </c>
      <c r="G141" s="270">
        <f>'Timeliness Quarterly'!G64</f>
        <v>24048</v>
      </c>
      <c r="H141" s="270">
        <f>'Timeliness Quarterly'!H64</f>
        <v>27567</v>
      </c>
      <c r="I141" s="270">
        <f>'Timeliness Quarterly'!I64</f>
        <v>27301</v>
      </c>
      <c r="J141" s="270">
        <f>'Timeliness Quarterly'!J64</f>
        <v>19164</v>
      </c>
      <c r="S141" s="269">
        <v>1</v>
      </c>
      <c r="T141" s="269">
        <v>3</v>
      </c>
    </row>
    <row r="142" spans="1:33" x14ac:dyDescent="0.25">
      <c r="A142" s="268">
        <f t="shared" si="3"/>
        <v>5</v>
      </c>
      <c r="B142" s="268">
        <f t="shared" si="3"/>
        <v>22</v>
      </c>
      <c r="C142" s="268" t="s">
        <v>274</v>
      </c>
      <c r="D142" s="268" t="s">
        <v>287</v>
      </c>
      <c r="E142" s="268" t="s">
        <v>93</v>
      </c>
      <c r="F142" s="268" t="s">
        <v>286</v>
      </c>
      <c r="G142" s="270">
        <f>'Timeliness Quarterly'!G67</f>
        <v>36448</v>
      </c>
      <c r="H142" s="270">
        <f>'Timeliness Quarterly'!H67</f>
        <v>40091</v>
      </c>
      <c r="I142" s="270">
        <f>'Timeliness Quarterly'!I67</f>
        <v>39477</v>
      </c>
      <c r="J142" s="270">
        <f>'Timeliness Quarterly'!J67</f>
        <v>26556</v>
      </c>
      <c r="S142" s="269">
        <v>1</v>
      </c>
      <c r="T142" s="269">
        <v>3</v>
      </c>
    </row>
    <row r="143" spans="1:33" x14ac:dyDescent="0.25">
      <c r="A143" s="268">
        <f t="shared" si="3"/>
        <v>5</v>
      </c>
      <c r="B143" s="268">
        <f t="shared" si="3"/>
        <v>22</v>
      </c>
      <c r="C143" s="268" t="s">
        <v>274</v>
      </c>
      <c r="D143" s="268" t="s">
        <v>287</v>
      </c>
      <c r="E143" s="268" t="s">
        <v>139</v>
      </c>
      <c r="F143" s="268" t="s">
        <v>286</v>
      </c>
      <c r="G143" s="270">
        <f>'Timeliness Quarterly'!G70</f>
        <v>851</v>
      </c>
      <c r="H143" s="270">
        <f>'Timeliness Quarterly'!H70</f>
        <v>1135</v>
      </c>
      <c r="I143" s="270">
        <f>'Timeliness Quarterly'!I70</f>
        <v>963</v>
      </c>
      <c r="J143" s="270">
        <f>'Timeliness Quarterly'!J70</f>
        <v>689</v>
      </c>
      <c r="S143" s="269">
        <v>1</v>
      </c>
      <c r="T143" s="269">
        <v>3</v>
      </c>
    </row>
    <row r="144" spans="1:33" x14ac:dyDescent="0.25">
      <c r="A144" s="268">
        <f t="shared" si="3"/>
        <v>5</v>
      </c>
      <c r="B144" s="268">
        <f t="shared" si="3"/>
        <v>22</v>
      </c>
      <c r="C144" s="268" t="s">
        <v>274</v>
      </c>
      <c r="D144" s="268" t="s">
        <v>287</v>
      </c>
      <c r="E144" s="268" t="s">
        <v>138</v>
      </c>
      <c r="F144" s="268" t="s">
        <v>286</v>
      </c>
      <c r="G144" s="270">
        <f>'Timeliness Quarterly'!G73</f>
        <v>29222</v>
      </c>
      <c r="H144" s="270">
        <f>'Timeliness Quarterly'!H73</f>
        <v>30072</v>
      </c>
      <c r="I144" s="270">
        <f>'Timeliness Quarterly'!I73</f>
        <v>31768</v>
      </c>
      <c r="J144" s="270">
        <f>'Timeliness Quarterly'!J73</f>
        <v>23127</v>
      </c>
      <c r="S144" s="269">
        <v>1</v>
      </c>
      <c r="T144" s="269">
        <v>3</v>
      </c>
    </row>
    <row r="145" spans="1:20" x14ac:dyDescent="0.25">
      <c r="A145" s="268">
        <f t="shared" si="3"/>
        <v>5</v>
      </c>
      <c r="B145" s="268">
        <f t="shared" si="3"/>
        <v>22</v>
      </c>
      <c r="C145" s="268" t="s">
        <v>288</v>
      </c>
      <c r="D145" s="268" t="s">
        <v>285</v>
      </c>
      <c r="E145" s="268" t="s">
        <v>132</v>
      </c>
      <c r="F145" s="268" t="s">
        <v>289</v>
      </c>
      <c r="G145" s="270">
        <f>'Timeliness Quarterly'!G12</f>
        <v>1429</v>
      </c>
      <c r="H145" s="270">
        <f>'Timeliness Quarterly'!H12</f>
        <v>1651</v>
      </c>
      <c r="I145" s="270">
        <f>'Timeliness Quarterly'!I12</f>
        <v>1775</v>
      </c>
      <c r="J145" s="270">
        <f>'Timeliness Quarterly'!J12</f>
        <v>1275</v>
      </c>
      <c r="L145" s="64"/>
      <c r="S145" s="268">
        <v>0.8</v>
      </c>
      <c r="T145" s="269">
        <v>3</v>
      </c>
    </row>
    <row r="146" spans="1:20" x14ac:dyDescent="0.25">
      <c r="A146" s="268">
        <f t="shared" si="3"/>
        <v>5</v>
      </c>
      <c r="B146" s="268">
        <f t="shared" si="3"/>
        <v>22</v>
      </c>
      <c r="C146" s="268" t="s">
        <v>288</v>
      </c>
      <c r="D146" s="268" t="s">
        <v>285</v>
      </c>
      <c r="E146" s="268" t="s">
        <v>133</v>
      </c>
      <c r="F146" s="268" t="s">
        <v>290</v>
      </c>
      <c r="G146" s="270">
        <f>'Timeliness Quarterly'!G15</f>
        <v>1952</v>
      </c>
      <c r="H146" s="270">
        <f>'Timeliness Quarterly'!H15</f>
        <v>1971</v>
      </c>
      <c r="I146" s="270">
        <f>'Timeliness Quarterly'!I15</f>
        <v>2139</v>
      </c>
      <c r="J146" s="270">
        <f>'Timeliness Quarterly'!J15</f>
        <v>1262</v>
      </c>
      <c r="S146" s="268">
        <v>0.8</v>
      </c>
      <c r="T146" s="269">
        <v>3</v>
      </c>
    </row>
    <row r="147" spans="1:20" x14ac:dyDescent="0.25">
      <c r="A147" s="268">
        <f t="shared" si="3"/>
        <v>5</v>
      </c>
      <c r="B147" s="268">
        <f t="shared" si="3"/>
        <v>22</v>
      </c>
      <c r="C147" s="268" t="s">
        <v>288</v>
      </c>
      <c r="D147" s="268" t="s">
        <v>285</v>
      </c>
      <c r="E147" s="268" t="s">
        <v>140</v>
      </c>
      <c r="F147" s="268" t="s">
        <v>289</v>
      </c>
      <c r="G147" s="270">
        <f>'Timeliness Quarterly'!G18</f>
        <v>255</v>
      </c>
      <c r="H147" s="270">
        <f>'Timeliness Quarterly'!H18</f>
        <v>263</v>
      </c>
      <c r="I147" s="270">
        <f>'Timeliness Quarterly'!I18</f>
        <v>247</v>
      </c>
      <c r="J147" s="270">
        <f>'Timeliness Quarterly'!J18</f>
        <v>136</v>
      </c>
      <c r="S147" s="268">
        <v>0.8</v>
      </c>
      <c r="T147" s="269">
        <v>3</v>
      </c>
    </row>
    <row r="148" spans="1:20" x14ac:dyDescent="0.25">
      <c r="A148" s="268">
        <f t="shared" si="3"/>
        <v>5</v>
      </c>
      <c r="B148" s="268">
        <f t="shared" si="3"/>
        <v>22</v>
      </c>
      <c r="C148" s="268" t="s">
        <v>288</v>
      </c>
      <c r="D148" s="268" t="s">
        <v>285</v>
      </c>
      <c r="E148" s="268" t="s">
        <v>137</v>
      </c>
      <c r="F148" s="268" t="s">
        <v>290</v>
      </c>
      <c r="G148" s="270">
        <f>'Timeliness Quarterly'!G21</f>
        <v>2173</v>
      </c>
      <c r="H148" s="270">
        <f>'Timeliness Quarterly'!H21</f>
        <v>2248</v>
      </c>
      <c r="I148" s="270">
        <f>'Timeliness Quarterly'!I21</f>
        <v>2334</v>
      </c>
      <c r="J148" s="270">
        <f>'Timeliness Quarterly'!J21</f>
        <v>1477</v>
      </c>
      <c r="L148" s="64"/>
      <c r="S148" s="268">
        <v>0.8</v>
      </c>
      <c r="T148" s="269">
        <v>3</v>
      </c>
    </row>
    <row r="149" spans="1:20" x14ac:dyDescent="0.25">
      <c r="A149" s="268">
        <f t="shared" si="3"/>
        <v>5</v>
      </c>
      <c r="B149" s="268">
        <f t="shared" si="3"/>
        <v>22</v>
      </c>
      <c r="C149" s="268" t="s">
        <v>288</v>
      </c>
      <c r="D149" s="268" t="s">
        <v>285</v>
      </c>
      <c r="E149" s="268" t="s">
        <v>134</v>
      </c>
      <c r="F149" s="268" t="s">
        <v>289</v>
      </c>
      <c r="G149" s="270">
        <f>'Timeliness Quarterly'!G24</f>
        <v>716</v>
      </c>
      <c r="H149" s="270">
        <f>'Timeliness Quarterly'!H24</f>
        <v>872</v>
      </c>
      <c r="I149" s="270">
        <f>'Timeliness Quarterly'!I24</f>
        <v>871</v>
      </c>
      <c r="J149" s="270">
        <f>'Timeliness Quarterly'!J24</f>
        <v>500</v>
      </c>
      <c r="S149" s="268">
        <v>0.8</v>
      </c>
      <c r="T149" s="269">
        <v>3</v>
      </c>
    </row>
    <row r="150" spans="1:20" x14ac:dyDescent="0.25">
      <c r="A150" s="268">
        <f t="shared" si="3"/>
        <v>5</v>
      </c>
      <c r="B150" s="268">
        <f t="shared" si="3"/>
        <v>22</v>
      </c>
      <c r="C150" s="268" t="s">
        <v>288</v>
      </c>
      <c r="D150" s="268" t="s">
        <v>285</v>
      </c>
      <c r="E150" s="268" t="s">
        <v>135</v>
      </c>
      <c r="F150" s="268" t="s">
        <v>289</v>
      </c>
      <c r="G150" s="270">
        <f>'Timeliness Quarterly'!G27</f>
        <v>2492</v>
      </c>
      <c r="H150" s="270">
        <f>'Timeliness Quarterly'!H27</f>
        <v>2302</v>
      </c>
      <c r="I150" s="270">
        <f>'Timeliness Quarterly'!I27</f>
        <v>2961</v>
      </c>
      <c r="J150" s="270">
        <f>'Timeliness Quarterly'!J27</f>
        <v>1637</v>
      </c>
      <c r="S150" s="268">
        <v>0.8</v>
      </c>
      <c r="T150" s="269">
        <v>3</v>
      </c>
    </row>
    <row r="151" spans="1:20" x14ac:dyDescent="0.25">
      <c r="A151" s="268">
        <f t="shared" si="3"/>
        <v>5</v>
      </c>
      <c r="B151" s="268">
        <f t="shared" si="3"/>
        <v>22</v>
      </c>
      <c r="C151" s="268" t="s">
        <v>288</v>
      </c>
      <c r="D151" s="268" t="s">
        <v>285</v>
      </c>
      <c r="E151" s="268" t="s">
        <v>136</v>
      </c>
      <c r="F151" s="268" t="s">
        <v>289</v>
      </c>
      <c r="G151" s="270">
        <f>'Timeliness Quarterly'!G30</f>
        <v>1579</v>
      </c>
      <c r="H151" s="270">
        <f>'Timeliness Quarterly'!H30</f>
        <v>1962</v>
      </c>
      <c r="I151" s="270">
        <f>'Timeliness Quarterly'!I30</f>
        <v>1896</v>
      </c>
      <c r="J151" s="270">
        <f>'Timeliness Quarterly'!J30</f>
        <v>1195</v>
      </c>
      <c r="L151" s="64"/>
      <c r="S151" s="268">
        <v>0.8</v>
      </c>
      <c r="T151" s="269">
        <v>3</v>
      </c>
    </row>
    <row r="152" spans="1:20" x14ac:dyDescent="0.25">
      <c r="A152" s="268">
        <f t="shared" si="3"/>
        <v>5</v>
      </c>
      <c r="B152" s="268">
        <f t="shared" si="3"/>
        <v>22</v>
      </c>
      <c r="C152" s="268" t="s">
        <v>288</v>
      </c>
      <c r="D152" s="268" t="s">
        <v>285</v>
      </c>
      <c r="E152" s="268" t="s">
        <v>93</v>
      </c>
      <c r="F152" s="268" t="s">
        <v>290</v>
      </c>
      <c r="G152" s="270">
        <f>'Timeliness Quarterly'!G33</f>
        <v>1451</v>
      </c>
      <c r="H152" s="270">
        <f>'Timeliness Quarterly'!H33</f>
        <v>1651</v>
      </c>
      <c r="I152" s="270">
        <f>'Timeliness Quarterly'!I33</f>
        <v>1678</v>
      </c>
      <c r="J152" s="270">
        <f>'Timeliness Quarterly'!J33</f>
        <v>1102</v>
      </c>
      <c r="S152" s="268">
        <v>0.8</v>
      </c>
      <c r="T152" s="269">
        <v>3</v>
      </c>
    </row>
    <row r="153" spans="1:20" x14ac:dyDescent="0.25">
      <c r="A153" s="268">
        <f t="shared" si="3"/>
        <v>5</v>
      </c>
      <c r="B153" s="268">
        <f t="shared" si="3"/>
        <v>22</v>
      </c>
      <c r="C153" s="268" t="s">
        <v>288</v>
      </c>
      <c r="D153" s="268" t="s">
        <v>285</v>
      </c>
      <c r="E153" s="268" t="s">
        <v>139</v>
      </c>
      <c r="F153" s="268" t="s">
        <v>289</v>
      </c>
      <c r="G153" s="270">
        <f>'Timeliness Quarterly'!G36</f>
        <v>74</v>
      </c>
      <c r="H153" s="270">
        <f>'Timeliness Quarterly'!H36</f>
        <v>91</v>
      </c>
      <c r="I153" s="270">
        <f>'Timeliness Quarterly'!I36</f>
        <v>66</v>
      </c>
      <c r="J153" s="270">
        <f>'Timeliness Quarterly'!J36</f>
        <v>45</v>
      </c>
      <c r="S153" s="268">
        <v>0.8</v>
      </c>
      <c r="T153" s="269">
        <v>3</v>
      </c>
    </row>
    <row r="154" spans="1:20" x14ac:dyDescent="0.25">
      <c r="A154" s="268">
        <f t="shared" si="3"/>
        <v>5</v>
      </c>
      <c r="B154" s="268">
        <f t="shared" si="3"/>
        <v>22</v>
      </c>
      <c r="C154" s="268" t="s">
        <v>288</v>
      </c>
      <c r="D154" s="268" t="s">
        <v>285</v>
      </c>
      <c r="E154" s="268" t="s">
        <v>138</v>
      </c>
      <c r="F154" s="268" t="s">
        <v>291</v>
      </c>
      <c r="G154" s="270">
        <f>'Timeliness Quarterly'!G39</f>
        <v>9504</v>
      </c>
      <c r="H154" s="270">
        <f>'Timeliness Quarterly'!H39</f>
        <v>9237</v>
      </c>
      <c r="I154" s="270">
        <f>'Timeliness Quarterly'!I39</f>
        <v>10069</v>
      </c>
      <c r="J154" s="270">
        <f>'Timeliness Quarterly'!J39</f>
        <v>7104</v>
      </c>
      <c r="L154" s="64"/>
      <c r="S154" s="268">
        <v>0.8</v>
      </c>
      <c r="T154" s="269">
        <v>3</v>
      </c>
    </row>
    <row r="155" spans="1:20" x14ac:dyDescent="0.25">
      <c r="A155" s="268">
        <f t="shared" si="3"/>
        <v>5</v>
      </c>
      <c r="B155" s="268">
        <f t="shared" si="3"/>
        <v>22</v>
      </c>
      <c r="C155" s="268" t="s">
        <v>288</v>
      </c>
      <c r="D155" s="268" t="s">
        <v>287</v>
      </c>
      <c r="E155" s="268" t="s">
        <v>132</v>
      </c>
      <c r="F155" s="268" t="s">
        <v>290</v>
      </c>
      <c r="G155" s="270">
        <f>'Timeliness Quarterly'!G47</f>
        <v>73359</v>
      </c>
      <c r="H155" s="270">
        <f>'Timeliness Quarterly'!H47</f>
        <v>80881</v>
      </c>
      <c r="I155" s="270">
        <f>'Timeliness Quarterly'!I47</f>
        <v>85843</v>
      </c>
      <c r="J155" s="270">
        <f>'Timeliness Quarterly'!J47</f>
        <v>53908</v>
      </c>
      <c r="L155" s="64"/>
      <c r="S155" s="268">
        <v>0.8</v>
      </c>
      <c r="T155" s="269">
        <v>3</v>
      </c>
    </row>
    <row r="156" spans="1:20" x14ac:dyDescent="0.25">
      <c r="A156" s="268">
        <f t="shared" si="3"/>
        <v>5</v>
      </c>
      <c r="B156" s="268">
        <f t="shared" si="3"/>
        <v>22</v>
      </c>
      <c r="C156" s="268" t="s">
        <v>288</v>
      </c>
      <c r="D156" s="268" t="s">
        <v>287</v>
      </c>
      <c r="E156" s="268" t="s">
        <v>133</v>
      </c>
      <c r="F156" s="268" t="s">
        <v>290</v>
      </c>
      <c r="G156" s="270">
        <f>'Timeliness Quarterly'!G50</f>
        <v>32189</v>
      </c>
      <c r="H156" s="270">
        <f>'Timeliness Quarterly'!H50</f>
        <v>36058</v>
      </c>
      <c r="I156" s="270">
        <f>'Timeliness Quarterly'!I50</f>
        <v>33829</v>
      </c>
      <c r="J156" s="270">
        <f>'Timeliness Quarterly'!J50</f>
        <v>21644</v>
      </c>
      <c r="S156" s="268">
        <v>0.8</v>
      </c>
      <c r="T156" s="269">
        <v>3</v>
      </c>
    </row>
    <row r="157" spans="1:20" x14ac:dyDescent="0.25">
      <c r="A157" s="268">
        <f t="shared" si="3"/>
        <v>5</v>
      </c>
      <c r="B157" s="268">
        <f t="shared" si="3"/>
        <v>22</v>
      </c>
      <c r="C157" s="268" t="s">
        <v>288</v>
      </c>
      <c r="D157" s="268" t="s">
        <v>287</v>
      </c>
      <c r="E157" s="268" t="s">
        <v>140</v>
      </c>
      <c r="F157" s="268" t="s">
        <v>290</v>
      </c>
      <c r="G157" s="270">
        <f>'Timeliness Quarterly'!G53</f>
        <v>6177</v>
      </c>
      <c r="H157" s="270">
        <f>'Timeliness Quarterly'!H53</f>
        <v>6173</v>
      </c>
      <c r="I157" s="270">
        <f>'Timeliness Quarterly'!I53</f>
        <v>8200</v>
      </c>
      <c r="J157" s="270">
        <f>'Timeliness Quarterly'!J53</f>
        <v>3962</v>
      </c>
      <c r="S157" s="268">
        <v>0.8</v>
      </c>
      <c r="T157" s="269">
        <v>3</v>
      </c>
    </row>
    <row r="158" spans="1:20" x14ac:dyDescent="0.25">
      <c r="A158" s="268">
        <f t="shared" si="3"/>
        <v>5</v>
      </c>
      <c r="B158" s="268">
        <f t="shared" si="3"/>
        <v>22</v>
      </c>
      <c r="C158" s="268" t="s">
        <v>288</v>
      </c>
      <c r="D158" s="268" t="s">
        <v>287</v>
      </c>
      <c r="E158" s="268" t="s">
        <v>137</v>
      </c>
      <c r="F158" s="268" t="s">
        <v>290</v>
      </c>
      <c r="G158" s="270">
        <f>'Timeliness Quarterly'!G56</f>
        <v>16002</v>
      </c>
      <c r="H158" s="270">
        <f>'Timeliness Quarterly'!H56</f>
        <v>15834</v>
      </c>
      <c r="I158" s="270">
        <f>'Timeliness Quarterly'!I56</f>
        <v>15772</v>
      </c>
      <c r="J158" s="270">
        <f>'Timeliness Quarterly'!J56</f>
        <v>10438</v>
      </c>
      <c r="S158" s="268">
        <v>0.8</v>
      </c>
      <c r="T158" s="269">
        <v>3</v>
      </c>
    </row>
    <row r="159" spans="1:20" x14ac:dyDescent="0.25">
      <c r="A159" s="268">
        <f t="shared" si="3"/>
        <v>5</v>
      </c>
      <c r="B159" s="268">
        <f t="shared" si="3"/>
        <v>22</v>
      </c>
      <c r="C159" s="268" t="s">
        <v>288</v>
      </c>
      <c r="D159" s="268" t="s">
        <v>287</v>
      </c>
      <c r="E159" s="268" t="s">
        <v>134</v>
      </c>
      <c r="F159" s="268" t="s">
        <v>290</v>
      </c>
      <c r="G159" s="270">
        <f>'Timeliness Quarterly'!G59</f>
        <v>52196</v>
      </c>
      <c r="H159" s="270">
        <f>'Timeliness Quarterly'!H59</f>
        <v>54297</v>
      </c>
      <c r="I159" s="270">
        <f>'Timeliness Quarterly'!I59</f>
        <v>50041</v>
      </c>
      <c r="J159" s="270">
        <f>'Timeliness Quarterly'!J59</f>
        <v>32283</v>
      </c>
      <c r="S159" s="268">
        <v>0.8</v>
      </c>
      <c r="T159" s="269">
        <v>3</v>
      </c>
    </row>
    <row r="160" spans="1:20" x14ac:dyDescent="0.25">
      <c r="A160" s="268">
        <f t="shared" si="3"/>
        <v>5</v>
      </c>
      <c r="B160" s="268">
        <f t="shared" si="3"/>
        <v>22</v>
      </c>
      <c r="C160" s="268" t="s">
        <v>288</v>
      </c>
      <c r="D160" s="268" t="s">
        <v>287</v>
      </c>
      <c r="E160" s="268" t="s">
        <v>135</v>
      </c>
      <c r="F160" s="268" t="s">
        <v>290</v>
      </c>
      <c r="G160" s="270">
        <f>'Timeliness Quarterly'!G62</f>
        <v>44606</v>
      </c>
      <c r="H160" s="270">
        <f>'Timeliness Quarterly'!H62</f>
        <v>42660</v>
      </c>
      <c r="I160" s="270">
        <f>'Timeliness Quarterly'!I62</f>
        <v>38103</v>
      </c>
      <c r="J160" s="270">
        <f>'Timeliness Quarterly'!J62</f>
        <v>24827</v>
      </c>
      <c r="S160" s="268">
        <v>0.8</v>
      </c>
      <c r="T160" s="269">
        <v>3</v>
      </c>
    </row>
    <row r="161" spans="1:20" x14ac:dyDescent="0.25">
      <c r="A161" s="268">
        <f t="shared" si="3"/>
        <v>5</v>
      </c>
      <c r="B161" s="268">
        <f t="shared" si="3"/>
        <v>22</v>
      </c>
      <c r="C161" s="268" t="s">
        <v>288</v>
      </c>
      <c r="D161" s="268" t="s">
        <v>287</v>
      </c>
      <c r="E161" s="268" t="s">
        <v>136</v>
      </c>
      <c r="F161" s="268" t="s">
        <v>290</v>
      </c>
      <c r="G161" s="270">
        <f>'Timeliness Quarterly'!G65</f>
        <v>22691</v>
      </c>
      <c r="H161" s="270">
        <f>'Timeliness Quarterly'!H65</f>
        <v>25451</v>
      </c>
      <c r="I161" s="270">
        <f>'Timeliness Quarterly'!I65</f>
        <v>25591</v>
      </c>
      <c r="J161" s="270">
        <f>'Timeliness Quarterly'!J65</f>
        <v>17127</v>
      </c>
      <c r="S161" s="268">
        <v>0.8</v>
      </c>
      <c r="T161" s="269">
        <v>3</v>
      </c>
    </row>
    <row r="162" spans="1:20" x14ac:dyDescent="0.25">
      <c r="A162" s="268">
        <f t="shared" si="3"/>
        <v>5</v>
      </c>
      <c r="B162" s="268">
        <f t="shared" si="3"/>
        <v>22</v>
      </c>
      <c r="C162" s="268" t="s">
        <v>288</v>
      </c>
      <c r="D162" s="268" t="s">
        <v>287</v>
      </c>
      <c r="E162" s="268" t="s">
        <v>93</v>
      </c>
      <c r="F162" s="268" t="s">
        <v>290</v>
      </c>
      <c r="G162" s="270">
        <f>'Timeliness Quarterly'!G68</f>
        <v>35634</v>
      </c>
      <c r="H162" s="270">
        <f>'Timeliness Quarterly'!H68</f>
        <v>39522</v>
      </c>
      <c r="I162" s="270">
        <f>'Timeliness Quarterly'!I68</f>
        <v>37889</v>
      </c>
      <c r="J162" s="270">
        <f>'Timeliness Quarterly'!J68</f>
        <v>25626</v>
      </c>
      <c r="S162" s="268">
        <v>0.8</v>
      </c>
      <c r="T162" s="269">
        <v>3</v>
      </c>
    </row>
    <row r="163" spans="1:20" x14ac:dyDescent="0.25">
      <c r="A163" s="268">
        <f t="shared" si="3"/>
        <v>5</v>
      </c>
      <c r="B163" s="268">
        <f t="shared" si="3"/>
        <v>22</v>
      </c>
      <c r="C163" s="268" t="s">
        <v>288</v>
      </c>
      <c r="D163" s="268" t="s">
        <v>287</v>
      </c>
      <c r="E163" s="268" t="s">
        <v>139</v>
      </c>
      <c r="F163" s="268" t="s">
        <v>290</v>
      </c>
      <c r="G163" s="270">
        <f>'Timeliness Quarterly'!G71</f>
        <v>850</v>
      </c>
      <c r="H163" s="270">
        <f>'Timeliness Quarterly'!H71</f>
        <v>1112</v>
      </c>
      <c r="I163" s="270">
        <f>'Timeliness Quarterly'!I71</f>
        <v>840</v>
      </c>
      <c r="J163" s="270">
        <f>'Timeliness Quarterly'!J71</f>
        <v>641</v>
      </c>
      <c r="S163" s="268">
        <v>0.8</v>
      </c>
      <c r="T163" s="269">
        <v>3</v>
      </c>
    </row>
    <row r="164" spans="1:20" x14ac:dyDescent="0.25">
      <c r="A164" s="268">
        <f t="shared" si="3"/>
        <v>5</v>
      </c>
      <c r="B164" s="268">
        <f t="shared" si="3"/>
        <v>22</v>
      </c>
      <c r="C164" s="268" t="s">
        <v>288</v>
      </c>
      <c r="D164" s="268" t="s">
        <v>287</v>
      </c>
      <c r="E164" s="268" t="s">
        <v>138</v>
      </c>
      <c r="F164" s="268" t="s">
        <v>291</v>
      </c>
      <c r="G164" s="270">
        <f>'Timeliness Quarterly'!G74</f>
        <v>28962</v>
      </c>
      <c r="H164" s="270">
        <f>'Timeliness Quarterly'!H74</f>
        <v>29660</v>
      </c>
      <c r="I164" s="270">
        <f>'Timeliness Quarterly'!I74</f>
        <v>31204</v>
      </c>
      <c r="J164" s="270">
        <f>'Timeliness Quarterly'!J74</f>
        <v>22248</v>
      </c>
      <c r="S164" s="268">
        <v>0.8</v>
      </c>
      <c r="T164" s="269">
        <v>3</v>
      </c>
    </row>
    <row r="165" spans="1:20" x14ac:dyDescent="0.25">
      <c r="A165" s="268">
        <f t="shared" si="3"/>
        <v>5</v>
      </c>
      <c r="B165" s="268">
        <f t="shared" si="3"/>
        <v>22</v>
      </c>
      <c r="C165" s="268" t="s">
        <v>288</v>
      </c>
      <c r="D165" s="268" t="s">
        <v>285</v>
      </c>
      <c r="E165" s="268" t="s">
        <v>132</v>
      </c>
      <c r="F165" s="268" t="s">
        <v>292</v>
      </c>
      <c r="G165" s="270">
        <f>'Timeliness Quarterly'!G13</f>
        <v>0.99790000000000001</v>
      </c>
      <c r="H165" s="270">
        <f>'Timeliness Quarterly'!H13</f>
        <v>0.99339999999999995</v>
      </c>
      <c r="I165" s="270">
        <f>'Timeliness Quarterly'!I13</f>
        <v>0.9839</v>
      </c>
      <c r="J165" s="270">
        <f>'Timeliness Quarterly'!J13</f>
        <v>0.99299999999999999</v>
      </c>
      <c r="S165" s="268">
        <v>0.8</v>
      </c>
      <c r="T165" s="269">
        <v>3</v>
      </c>
    </row>
    <row r="166" spans="1:20" x14ac:dyDescent="0.25">
      <c r="A166" s="268">
        <f t="shared" si="3"/>
        <v>5</v>
      </c>
      <c r="B166" s="268">
        <f t="shared" si="3"/>
        <v>22</v>
      </c>
      <c r="C166" s="268" t="s">
        <v>288</v>
      </c>
      <c r="D166" s="268" t="s">
        <v>285</v>
      </c>
      <c r="E166" s="268" t="s">
        <v>133</v>
      </c>
      <c r="F166" s="268" t="s">
        <v>292</v>
      </c>
      <c r="G166" s="270">
        <f>'Timeliness Quarterly'!G16</f>
        <v>0.9849</v>
      </c>
      <c r="H166" s="270">
        <f>'Timeliness Quarterly'!H16</f>
        <v>0.98209999999999997</v>
      </c>
      <c r="I166" s="270">
        <f>'Timeliness Quarterly'!I16</f>
        <v>0.95879999999999999</v>
      </c>
      <c r="J166" s="270">
        <f>'Timeliness Quarterly'!J16</f>
        <v>0.90080000000000005</v>
      </c>
      <c r="S166" s="268">
        <v>0.8</v>
      </c>
      <c r="T166" s="269">
        <v>3</v>
      </c>
    </row>
    <row r="167" spans="1:20" x14ac:dyDescent="0.25">
      <c r="A167" s="268">
        <f t="shared" si="3"/>
        <v>5</v>
      </c>
      <c r="B167" s="268">
        <f t="shared" si="3"/>
        <v>22</v>
      </c>
      <c r="C167" s="268" t="s">
        <v>288</v>
      </c>
      <c r="D167" s="268" t="s">
        <v>285</v>
      </c>
      <c r="E167" s="268" t="s">
        <v>140</v>
      </c>
      <c r="F167" s="268" t="s">
        <v>292</v>
      </c>
      <c r="G167" s="270">
        <f>'Timeliness Quarterly'!G19</f>
        <v>0.96960000000000002</v>
      </c>
      <c r="H167" s="270">
        <f>'Timeliness Quarterly'!H19</f>
        <v>1</v>
      </c>
      <c r="I167" s="270">
        <f>'Timeliness Quarterly'!I19</f>
        <v>0.95369999999999999</v>
      </c>
      <c r="J167" s="270">
        <f>'Timeliness Quarterly'!J19</f>
        <v>0.99270000000000003</v>
      </c>
      <c r="S167" s="268">
        <v>0.8</v>
      </c>
      <c r="T167" s="269">
        <v>3</v>
      </c>
    </row>
    <row r="168" spans="1:20" x14ac:dyDescent="0.25">
      <c r="A168" s="268">
        <f t="shared" si="3"/>
        <v>5</v>
      </c>
      <c r="B168" s="268">
        <f t="shared" si="3"/>
        <v>22</v>
      </c>
      <c r="C168" s="268" t="s">
        <v>288</v>
      </c>
      <c r="D168" s="268" t="s">
        <v>285</v>
      </c>
      <c r="E168" s="268" t="s">
        <v>137</v>
      </c>
      <c r="F168" s="268" t="s">
        <v>292</v>
      </c>
      <c r="G168" s="270">
        <f>'Timeliness Quarterly'!G22</f>
        <v>0.94640000000000002</v>
      </c>
      <c r="H168" s="270">
        <f>'Timeliness Quarterly'!H22</f>
        <v>0.95289999999999997</v>
      </c>
      <c r="I168" s="270">
        <f>'Timeliness Quarterly'!I22</f>
        <v>0.95579999999999998</v>
      </c>
      <c r="J168" s="270">
        <f>'Timeliness Quarterly'!J22</f>
        <v>0.9123</v>
      </c>
      <c r="S168" s="268">
        <v>0.8</v>
      </c>
      <c r="T168" s="269">
        <v>3</v>
      </c>
    </row>
    <row r="169" spans="1:20" x14ac:dyDescent="0.25">
      <c r="A169" s="268">
        <f t="shared" si="3"/>
        <v>5</v>
      </c>
      <c r="B169" s="268">
        <f t="shared" si="3"/>
        <v>22</v>
      </c>
      <c r="C169" s="268" t="s">
        <v>288</v>
      </c>
      <c r="D169" s="268" t="s">
        <v>285</v>
      </c>
      <c r="E169" s="268" t="s">
        <v>134</v>
      </c>
      <c r="F169" s="268" t="s">
        <v>292</v>
      </c>
      <c r="G169" s="270">
        <f>'Timeliness Quarterly'!G25</f>
        <v>0.88500000000000001</v>
      </c>
      <c r="H169" s="270">
        <f>'Timeliness Quarterly'!H25</f>
        <v>0.87109999999999999</v>
      </c>
      <c r="I169" s="270">
        <f>'Timeliness Quarterly'!I25</f>
        <v>0.82479999999999998</v>
      </c>
      <c r="J169" s="270">
        <f>'Timeliness Quarterly'!J25</f>
        <v>0.72360000000000002</v>
      </c>
      <c r="S169" s="268">
        <v>0.8</v>
      </c>
      <c r="T169" s="269">
        <v>3</v>
      </c>
    </row>
    <row r="170" spans="1:20" x14ac:dyDescent="0.25">
      <c r="A170" s="268">
        <f t="shared" si="3"/>
        <v>5</v>
      </c>
      <c r="B170" s="268">
        <f t="shared" si="3"/>
        <v>22</v>
      </c>
      <c r="C170" s="268" t="s">
        <v>288</v>
      </c>
      <c r="D170" s="268" t="s">
        <v>285</v>
      </c>
      <c r="E170" s="268" t="s">
        <v>135</v>
      </c>
      <c r="F170" s="268" t="s">
        <v>292</v>
      </c>
      <c r="G170" s="270">
        <f>'Timeliness Quarterly'!G28</f>
        <v>0.94610000000000005</v>
      </c>
      <c r="H170" s="270">
        <f>'Timeliness Quarterly'!H28</f>
        <v>0.91749999999999998</v>
      </c>
      <c r="I170" s="270">
        <f>'Timeliness Quarterly'!I28</f>
        <v>0.96799999999999997</v>
      </c>
      <c r="J170" s="270">
        <f>'Timeliness Quarterly'!J28</f>
        <v>0.98560000000000003</v>
      </c>
      <c r="S170" s="268">
        <v>0.8</v>
      </c>
      <c r="T170" s="269">
        <v>3</v>
      </c>
    </row>
    <row r="171" spans="1:20" x14ac:dyDescent="0.25">
      <c r="A171" s="268">
        <f t="shared" si="3"/>
        <v>5</v>
      </c>
      <c r="B171" s="268">
        <f t="shared" si="3"/>
        <v>22</v>
      </c>
      <c r="C171" s="268" t="s">
        <v>288</v>
      </c>
      <c r="D171" s="268" t="s">
        <v>285</v>
      </c>
      <c r="E171" s="268" t="s">
        <v>136</v>
      </c>
      <c r="F171" s="268" t="s">
        <v>292</v>
      </c>
      <c r="G171" s="270">
        <f>'Timeliness Quarterly'!G31</f>
        <v>0.87970000000000004</v>
      </c>
      <c r="H171" s="270">
        <f>'Timeliness Quarterly'!H31</f>
        <v>0.94279999999999997</v>
      </c>
      <c r="I171" s="270">
        <f>'Timeliness Quarterly'!I31</f>
        <v>0.97230000000000005</v>
      </c>
      <c r="J171" s="270">
        <f>'Timeliness Quarterly'!J31</f>
        <v>0.87549999999999994</v>
      </c>
      <c r="S171" s="268">
        <v>0.8</v>
      </c>
      <c r="T171" s="269">
        <v>3</v>
      </c>
    </row>
    <row r="172" spans="1:20" x14ac:dyDescent="0.25">
      <c r="A172" s="268">
        <f t="shared" si="3"/>
        <v>5</v>
      </c>
      <c r="B172" s="268">
        <f t="shared" si="3"/>
        <v>22</v>
      </c>
      <c r="C172" s="268" t="s">
        <v>288</v>
      </c>
      <c r="D172" s="268" t="s">
        <v>285</v>
      </c>
      <c r="E172" s="268" t="s">
        <v>93</v>
      </c>
      <c r="F172" s="268" t="s">
        <v>292</v>
      </c>
      <c r="G172" s="270">
        <f>'Timeliness Quarterly'!G34</f>
        <v>0.99590000000000001</v>
      </c>
      <c r="H172" s="270">
        <f>'Timeliness Quarterly'!H34</f>
        <v>0.99760000000000004</v>
      </c>
      <c r="I172" s="270">
        <f>'Timeliness Quarterly'!I34</f>
        <v>0.9859</v>
      </c>
      <c r="J172" s="270">
        <f>'Timeliness Quarterly'!J34</f>
        <v>0.98480000000000001</v>
      </c>
      <c r="S172" s="268">
        <v>0.8</v>
      </c>
      <c r="T172" s="269">
        <v>3</v>
      </c>
    </row>
    <row r="173" spans="1:20" x14ac:dyDescent="0.25">
      <c r="A173" s="268">
        <f t="shared" si="3"/>
        <v>5</v>
      </c>
      <c r="B173" s="268">
        <f t="shared" si="3"/>
        <v>22</v>
      </c>
      <c r="C173" s="268" t="s">
        <v>288</v>
      </c>
      <c r="D173" s="268" t="s">
        <v>285</v>
      </c>
      <c r="E173" s="268" t="s">
        <v>139</v>
      </c>
      <c r="F173" s="268" t="s">
        <v>292</v>
      </c>
      <c r="G173" s="270">
        <f>'Timeliness Quarterly'!G37</f>
        <v>1</v>
      </c>
      <c r="H173" s="270">
        <f>'Timeliness Quarterly'!H37</f>
        <v>0.93810000000000004</v>
      </c>
      <c r="I173" s="270">
        <f>'Timeliness Quarterly'!I37</f>
        <v>0.98509999999999998</v>
      </c>
      <c r="J173" s="270">
        <f>'Timeliness Quarterly'!J37</f>
        <v>1</v>
      </c>
      <c r="S173" s="268">
        <v>0.8</v>
      </c>
      <c r="T173" s="269">
        <v>3</v>
      </c>
    </row>
    <row r="174" spans="1:20" x14ac:dyDescent="0.25">
      <c r="A174" s="268">
        <f t="shared" si="3"/>
        <v>5</v>
      </c>
      <c r="B174" s="268">
        <f t="shared" si="3"/>
        <v>22</v>
      </c>
      <c r="C174" s="268" t="s">
        <v>288</v>
      </c>
      <c r="D174" s="268" t="s">
        <v>285</v>
      </c>
      <c r="E174" s="268" t="s">
        <v>138</v>
      </c>
      <c r="F174" s="268" t="s">
        <v>292</v>
      </c>
      <c r="G174" s="270">
        <f>'Timeliness Quarterly'!G40</f>
        <v>0.98760000000000003</v>
      </c>
      <c r="H174" s="270">
        <f>'Timeliness Quarterly'!H40</f>
        <v>0.97770000000000001</v>
      </c>
      <c r="I174" s="270">
        <f>'Timeliness Quarterly'!I40</f>
        <v>0.97019999999999995</v>
      </c>
      <c r="J174" s="270">
        <f>'Timeliness Quarterly'!J40</f>
        <v>0.91159999999999997</v>
      </c>
      <c r="S174" s="268">
        <v>0.8</v>
      </c>
      <c r="T174" s="269">
        <v>3</v>
      </c>
    </row>
    <row r="175" spans="1:20" x14ac:dyDescent="0.25">
      <c r="A175" s="268">
        <f t="shared" si="3"/>
        <v>5</v>
      </c>
      <c r="B175" s="268">
        <f t="shared" si="3"/>
        <v>22</v>
      </c>
      <c r="C175" s="268" t="s">
        <v>288</v>
      </c>
      <c r="D175" s="268" t="s">
        <v>287</v>
      </c>
      <c r="E175" s="268" t="s">
        <v>132</v>
      </c>
      <c r="F175" s="268" t="s">
        <v>292</v>
      </c>
      <c r="G175" s="270">
        <f>'Timeliness Quarterly'!G48</f>
        <v>0.99860000000000004</v>
      </c>
      <c r="H175" s="270">
        <f>'Timeliness Quarterly'!H48</f>
        <v>0.99809999999999999</v>
      </c>
      <c r="I175" s="270">
        <f>'Timeliness Quarterly'!I48</f>
        <v>0.99619999999999997</v>
      </c>
      <c r="J175" s="270">
        <f>'Timeliness Quarterly'!J48</f>
        <v>0.99529999999999996</v>
      </c>
      <c r="S175" s="268">
        <v>0.8</v>
      </c>
      <c r="T175" s="269">
        <v>3</v>
      </c>
    </row>
    <row r="176" spans="1:20" x14ac:dyDescent="0.25">
      <c r="A176" s="268">
        <f t="shared" si="3"/>
        <v>5</v>
      </c>
      <c r="B176" s="268">
        <f t="shared" si="3"/>
        <v>22</v>
      </c>
      <c r="C176" s="268" t="s">
        <v>288</v>
      </c>
      <c r="D176" s="268" t="s">
        <v>287</v>
      </c>
      <c r="E176" s="268" t="s">
        <v>133</v>
      </c>
      <c r="F176" s="268" t="s">
        <v>292</v>
      </c>
      <c r="G176" s="270">
        <f>'Timeliness Quarterly'!G51</f>
        <v>0.99709999999999999</v>
      </c>
      <c r="H176" s="270">
        <f>'Timeliness Quarterly'!H51</f>
        <v>0.99550000000000005</v>
      </c>
      <c r="I176" s="270">
        <f>'Timeliness Quarterly'!I51</f>
        <v>0.99180000000000001</v>
      </c>
      <c r="J176" s="270">
        <f>'Timeliness Quarterly'!J51</f>
        <v>0.98719999999999997</v>
      </c>
      <c r="S176" s="268">
        <v>0.8</v>
      </c>
      <c r="T176" s="269">
        <v>3</v>
      </c>
    </row>
    <row r="177" spans="1:20" x14ac:dyDescent="0.25">
      <c r="A177" s="268">
        <f t="shared" si="3"/>
        <v>5</v>
      </c>
      <c r="B177" s="268">
        <f t="shared" si="3"/>
        <v>22</v>
      </c>
      <c r="C177" s="268" t="s">
        <v>288</v>
      </c>
      <c r="D177" s="268" t="s">
        <v>287</v>
      </c>
      <c r="E177" s="268" t="s">
        <v>140</v>
      </c>
      <c r="F177" s="268" t="s">
        <v>292</v>
      </c>
      <c r="G177" s="270">
        <f>'Timeliness Quarterly'!G54</f>
        <v>0.99970000000000003</v>
      </c>
      <c r="H177" s="270">
        <f>'Timeliness Quarterly'!H54</f>
        <v>0.99939999999999996</v>
      </c>
      <c r="I177" s="270">
        <f>'Timeliness Quarterly'!I54</f>
        <v>0.99790000000000001</v>
      </c>
      <c r="J177" s="270">
        <f>'Timeliness Quarterly'!J54</f>
        <v>0.98750000000000004</v>
      </c>
      <c r="S177" s="268">
        <v>0.8</v>
      </c>
      <c r="T177" s="269">
        <v>3</v>
      </c>
    </row>
    <row r="178" spans="1:20" x14ac:dyDescent="0.25">
      <c r="A178" s="268">
        <f t="shared" si="3"/>
        <v>5</v>
      </c>
      <c r="B178" s="268">
        <f t="shared" si="3"/>
        <v>22</v>
      </c>
      <c r="C178" s="268" t="s">
        <v>288</v>
      </c>
      <c r="D178" s="268" t="s">
        <v>287</v>
      </c>
      <c r="E178" s="268" t="s">
        <v>137</v>
      </c>
      <c r="F178" s="268" t="s">
        <v>292</v>
      </c>
      <c r="G178" s="270">
        <f>'Timeliness Quarterly'!G57</f>
        <v>0.99070000000000003</v>
      </c>
      <c r="H178" s="270">
        <f>'Timeliness Quarterly'!H57</f>
        <v>0.9869</v>
      </c>
      <c r="I178" s="270">
        <f>'Timeliness Quarterly'!I57</f>
        <v>0.97899999999999998</v>
      </c>
      <c r="J178" s="270">
        <f>'Timeliness Quarterly'!J57</f>
        <v>0.97119999999999995</v>
      </c>
      <c r="S178" s="268">
        <v>0.8</v>
      </c>
      <c r="T178" s="269">
        <v>3</v>
      </c>
    </row>
    <row r="179" spans="1:20" x14ac:dyDescent="0.25">
      <c r="A179" s="268">
        <f t="shared" si="3"/>
        <v>5</v>
      </c>
      <c r="B179" s="268">
        <f t="shared" si="3"/>
        <v>22</v>
      </c>
      <c r="C179" s="268" t="s">
        <v>288</v>
      </c>
      <c r="D179" s="268" t="s">
        <v>287</v>
      </c>
      <c r="E179" s="268" t="s">
        <v>134</v>
      </c>
      <c r="F179" s="268" t="s">
        <v>292</v>
      </c>
      <c r="G179" s="270">
        <f>'Timeliness Quarterly'!G60</f>
        <v>0.98470000000000002</v>
      </c>
      <c r="H179" s="270">
        <f>'Timeliness Quarterly'!H60</f>
        <v>0.99009999999999998</v>
      </c>
      <c r="I179" s="270">
        <f>'Timeliness Quarterly'!I60</f>
        <v>0.87960000000000005</v>
      </c>
      <c r="J179" s="270">
        <f>'Timeliness Quarterly'!J60</f>
        <v>0.85780000000000001</v>
      </c>
      <c r="S179" s="268">
        <v>0.8</v>
      </c>
      <c r="T179" s="269">
        <v>3</v>
      </c>
    </row>
    <row r="180" spans="1:20" x14ac:dyDescent="0.25">
      <c r="A180" s="268">
        <f t="shared" si="3"/>
        <v>5</v>
      </c>
      <c r="B180" s="268">
        <f t="shared" si="3"/>
        <v>22</v>
      </c>
      <c r="C180" s="268" t="s">
        <v>288</v>
      </c>
      <c r="D180" s="268" t="s">
        <v>287</v>
      </c>
      <c r="E180" s="268" t="s">
        <v>135</v>
      </c>
      <c r="F180" s="268" t="s">
        <v>292</v>
      </c>
      <c r="G180" s="270">
        <f>'Timeliness Quarterly'!G63</f>
        <v>0.99660000000000004</v>
      </c>
      <c r="H180" s="270">
        <f>'Timeliness Quarterly'!H63</f>
        <v>0.98970000000000002</v>
      </c>
      <c r="I180" s="270">
        <f>'Timeliness Quarterly'!I63</f>
        <v>0.84609999999999996</v>
      </c>
      <c r="J180" s="270">
        <f>'Timeliness Quarterly'!J63</f>
        <v>0.81830000000000003</v>
      </c>
      <c r="S180" s="268">
        <v>0.8</v>
      </c>
      <c r="T180" s="269">
        <v>3</v>
      </c>
    </row>
    <row r="181" spans="1:20" x14ac:dyDescent="0.25">
      <c r="A181" s="268">
        <f t="shared" si="3"/>
        <v>5</v>
      </c>
      <c r="B181" s="268">
        <f t="shared" si="3"/>
        <v>22</v>
      </c>
      <c r="C181" s="268" t="s">
        <v>288</v>
      </c>
      <c r="D181" s="268" t="s">
        <v>287</v>
      </c>
      <c r="E181" s="268" t="s">
        <v>136</v>
      </c>
      <c r="F181" s="268" t="s">
        <v>292</v>
      </c>
      <c r="G181" s="270">
        <f>'Timeliness Quarterly'!G66</f>
        <v>0.94359999999999999</v>
      </c>
      <c r="H181" s="270">
        <f>'Timeliness Quarterly'!H66</f>
        <v>0.92320000000000002</v>
      </c>
      <c r="I181" s="270">
        <f>'Timeliness Quarterly'!I66</f>
        <v>0.93740000000000001</v>
      </c>
      <c r="J181" s="270">
        <f>'Timeliness Quarterly'!J66</f>
        <v>0.89370000000000005</v>
      </c>
      <c r="S181" s="268">
        <v>0.8</v>
      </c>
      <c r="T181" s="269">
        <v>3</v>
      </c>
    </row>
    <row r="182" spans="1:20" x14ac:dyDescent="0.25">
      <c r="A182" s="268">
        <f t="shared" si="3"/>
        <v>5</v>
      </c>
      <c r="B182" s="268">
        <f t="shared" si="3"/>
        <v>22</v>
      </c>
      <c r="C182" s="268" t="s">
        <v>288</v>
      </c>
      <c r="D182" s="268" t="s">
        <v>287</v>
      </c>
      <c r="E182" s="268" t="s">
        <v>93</v>
      </c>
      <c r="F182" s="268" t="s">
        <v>292</v>
      </c>
      <c r="G182" s="270">
        <f>'Timeliness Quarterly'!G69</f>
        <v>0.97770000000000001</v>
      </c>
      <c r="H182" s="270">
        <f>'Timeliness Quarterly'!H69</f>
        <v>0.98580000000000001</v>
      </c>
      <c r="I182" s="270">
        <f>'Timeliness Quarterly'!I69</f>
        <v>0.95979999999999999</v>
      </c>
      <c r="J182" s="270">
        <f>'Timeliness Quarterly'!J69</f>
        <v>0.96499999999999997</v>
      </c>
      <c r="S182" s="268">
        <v>0.8</v>
      </c>
      <c r="T182" s="269">
        <v>3</v>
      </c>
    </row>
    <row r="183" spans="1:20" x14ac:dyDescent="0.25">
      <c r="A183" s="268">
        <f t="shared" si="3"/>
        <v>5</v>
      </c>
      <c r="B183" s="268">
        <f t="shared" si="3"/>
        <v>22</v>
      </c>
      <c r="C183" s="268" t="s">
        <v>288</v>
      </c>
      <c r="D183" s="268" t="s">
        <v>287</v>
      </c>
      <c r="E183" s="268" t="s">
        <v>139</v>
      </c>
      <c r="F183" s="268" t="s">
        <v>292</v>
      </c>
      <c r="G183" s="270">
        <f>'Timeliness Quarterly'!G72</f>
        <v>0.99880000000000002</v>
      </c>
      <c r="H183" s="270">
        <f>'Timeliness Quarterly'!H72</f>
        <v>0.97970000000000002</v>
      </c>
      <c r="I183" s="270">
        <f>'Timeliness Quarterly'!I72</f>
        <v>0.87229999999999996</v>
      </c>
      <c r="J183" s="270">
        <f>'Timeliness Quarterly'!J72</f>
        <v>0.93030000000000002</v>
      </c>
      <c r="S183" s="268">
        <v>0.8</v>
      </c>
      <c r="T183" s="269">
        <v>3</v>
      </c>
    </row>
    <row r="184" spans="1:20" x14ac:dyDescent="0.25">
      <c r="A184" s="268">
        <f t="shared" si="3"/>
        <v>5</v>
      </c>
      <c r="B184" s="268">
        <f t="shared" si="3"/>
        <v>22</v>
      </c>
      <c r="C184" s="268" t="s">
        <v>288</v>
      </c>
      <c r="D184" s="268" t="s">
        <v>287</v>
      </c>
      <c r="E184" s="268" t="s">
        <v>138</v>
      </c>
      <c r="F184" s="268" t="s">
        <v>292</v>
      </c>
      <c r="G184" s="270">
        <f>'Timeliness Quarterly'!G75</f>
        <v>0.99109999999999998</v>
      </c>
      <c r="H184" s="270">
        <f>'Timeliness Quarterly'!H75</f>
        <v>0.98629999999999995</v>
      </c>
      <c r="I184" s="270">
        <f>'Timeliness Quarterly'!I75</f>
        <v>0.98219999999999996</v>
      </c>
      <c r="J184" s="270">
        <f>'Timeliness Quarterly'!J75</f>
        <v>0.96199999999999997</v>
      </c>
      <c r="S184" s="268">
        <v>0.8</v>
      </c>
      <c r="T184" s="269">
        <v>3</v>
      </c>
    </row>
    <row r="185" spans="1:20" ht="27" x14ac:dyDescent="0.25">
      <c r="A185" s="48" t="s">
        <v>96</v>
      </c>
      <c r="B185" s="48" t="s">
        <v>118</v>
      </c>
      <c r="C185" s="48" t="s">
        <v>293</v>
      </c>
      <c r="D185" s="48" t="s">
        <v>294</v>
      </c>
      <c r="E185" s="48" t="s">
        <v>282</v>
      </c>
      <c r="F185" s="48" t="s">
        <v>295</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68">
        <f t="shared" si="3"/>
        <v>5</v>
      </c>
      <c r="B186" s="268">
        <f t="shared" si="3"/>
        <v>22</v>
      </c>
      <c r="C186" s="268" t="s">
        <v>296</v>
      </c>
      <c r="D186" s="268" t="s">
        <v>238</v>
      </c>
      <c r="E186" s="268" t="s">
        <v>132</v>
      </c>
      <c r="F186" s="268" t="s">
        <v>285</v>
      </c>
      <c r="G186" s="271">
        <f>'Timeliness Quarterly'!L11</f>
        <v>0</v>
      </c>
      <c r="H186" s="271">
        <f>'Timeliness Quarterly'!N11</f>
        <v>0</v>
      </c>
      <c r="I186" s="271">
        <f>'Timeliness Quarterly'!P11</f>
        <v>0</v>
      </c>
      <c r="J186" s="271">
        <f>'Timeliness Quarterly'!R11</f>
        <v>0</v>
      </c>
      <c r="S186" s="268">
        <v>3</v>
      </c>
      <c r="T186" s="268"/>
    </row>
    <row r="187" spans="1:20" x14ac:dyDescent="0.25">
      <c r="A187" s="268">
        <f t="shared" si="3"/>
        <v>5</v>
      </c>
      <c r="B187" s="268">
        <f t="shared" si="3"/>
        <v>22</v>
      </c>
      <c r="C187" s="268" t="s">
        <v>296</v>
      </c>
      <c r="D187" s="268" t="s">
        <v>238</v>
      </c>
      <c r="E187" s="268" t="s">
        <v>133</v>
      </c>
      <c r="F187" s="268" t="s">
        <v>285</v>
      </c>
      <c r="G187" s="271">
        <f>'Timeliness Quarterly'!L14</f>
        <v>0</v>
      </c>
      <c r="H187" s="271">
        <f>'Timeliness Quarterly'!N14</f>
        <v>0</v>
      </c>
      <c r="I187" s="271">
        <f>'Timeliness Quarterly'!P14</f>
        <v>0</v>
      </c>
      <c r="J187" s="271">
        <f>'Timeliness Quarterly'!R14</f>
        <v>0</v>
      </c>
      <c r="S187" s="268">
        <v>3</v>
      </c>
      <c r="T187" s="268"/>
    </row>
    <row r="188" spans="1:20" x14ac:dyDescent="0.25">
      <c r="A188" s="268">
        <f t="shared" ref="A188:B248" si="4">A$21</f>
        <v>5</v>
      </c>
      <c r="B188" s="268">
        <f t="shared" si="4"/>
        <v>22</v>
      </c>
      <c r="C188" s="268" t="s">
        <v>296</v>
      </c>
      <c r="D188" s="268" t="s">
        <v>238</v>
      </c>
      <c r="E188" s="268" t="s">
        <v>140</v>
      </c>
      <c r="F188" s="268" t="s">
        <v>285</v>
      </c>
      <c r="G188" s="271">
        <f>'Timeliness Quarterly'!L17</f>
        <v>0</v>
      </c>
      <c r="H188" s="271">
        <f>'Timeliness Quarterly'!N17</f>
        <v>0</v>
      </c>
      <c r="I188" s="271">
        <f>'Timeliness Quarterly'!P17</f>
        <v>0</v>
      </c>
      <c r="J188" s="271">
        <f>'Timeliness Quarterly'!R17</f>
        <v>0</v>
      </c>
      <c r="S188" s="268">
        <v>3</v>
      </c>
      <c r="T188" s="268"/>
    </row>
    <row r="189" spans="1:20" x14ac:dyDescent="0.25">
      <c r="A189" s="268">
        <f t="shared" si="4"/>
        <v>5</v>
      </c>
      <c r="B189" s="268">
        <f t="shared" si="4"/>
        <v>22</v>
      </c>
      <c r="C189" s="268" t="s">
        <v>296</v>
      </c>
      <c r="D189" s="268" t="s">
        <v>238</v>
      </c>
      <c r="E189" s="268" t="s">
        <v>137</v>
      </c>
      <c r="F189" s="268" t="s">
        <v>285</v>
      </c>
      <c r="G189" s="271">
        <f>'Timeliness Quarterly'!L20</f>
        <v>0</v>
      </c>
      <c r="H189" s="271">
        <f>'Timeliness Quarterly'!N20</f>
        <v>0</v>
      </c>
      <c r="I189" s="271">
        <f>'Timeliness Quarterly'!P20</f>
        <v>0</v>
      </c>
      <c r="J189" s="271">
        <f>'Timeliness Quarterly'!R20</f>
        <v>0</v>
      </c>
      <c r="S189" s="268">
        <v>3</v>
      </c>
      <c r="T189" s="268"/>
    </row>
    <row r="190" spans="1:20" x14ac:dyDescent="0.25">
      <c r="A190" s="268">
        <f t="shared" si="4"/>
        <v>5</v>
      </c>
      <c r="B190" s="268">
        <f t="shared" si="4"/>
        <v>22</v>
      </c>
      <c r="C190" s="268" t="s">
        <v>296</v>
      </c>
      <c r="D190" s="268" t="s">
        <v>238</v>
      </c>
      <c r="E190" s="268" t="s">
        <v>134</v>
      </c>
      <c r="F190" s="268" t="s">
        <v>285</v>
      </c>
      <c r="G190" s="271">
        <f>'Timeliness Quarterly'!L23</f>
        <v>0</v>
      </c>
      <c r="H190" s="271">
        <f>'Timeliness Quarterly'!N23</f>
        <v>0</v>
      </c>
      <c r="I190" s="271">
        <f>'Timeliness Quarterly'!P23</f>
        <v>0</v>
      </c>
      <c r="J190" s="271" t="str">
        <f>'Timeliness Quarterly'!R23</f>
        <v>Staffing - Internal</v>
      </c>
      <c r="S190" s="268">
        <v>3</v>
      </c>
      <c r="T190" s="268"/>
    </row>
    <row r="191" spans="1:20" x14ac:dyDescent="0.25">
      <c r="A191" s="268">
        <f t="shared" si="4"/>
        <v>5</v>
      </c>
      <c r="B191" s="268">
        <f t="shared" si="4"/>
        <v>22</v>
      </c>
      <c r="C191" s="268" t="s">
        <v>296</v>
      </c>
      <c r="D191" s="268" t="s">
        <v>238</v>
      </c>
      <c r="E191" s="268" t="s">
        <v>135</v>
      </c>
      <c r="F191" s="268" t="s">
        <v>285</v>
      </c>
      <c r="G191" s="271">
        <f>'Timeliness Quarterly'!L26</f>
        <v>0</v>
      </c>
      <c r="H191" s="271">
        <f>'Timeliness Quarterly'!N26</f>
        <v>0</v>
      </c>
      <c r="I191" s="271">
        <f>'Timeliness Quarterly'!P26</f>
        <v>0</v>
      </c>
      <c r="J191" s="271">
        <f>'Timeliness Quarterly'!R26</f>
        <v>0</v>
      </c>
      <c r="S191" s="268">
        <v>3</v>
      </c>
      <c r="T191" s="268"/>
    </row>
    <row r="192" spans="1:20" x14ac:dyDescent="0.25">
      <c r="A192" s="268">
        <f t="shared" si="4"/>
        <v>5</v>
      </c>
      <c r="B192" s="268">
        <f t="shared" si="4"/>
        <v>22</v>
      </c>
      <c r="C192" s="268" t="s">
        <v>296</v>
      </c>
      <c r="D192" s="268" t="s">
        <v>238</v>
      </c>
      <c r="E192" s="268" t="s">
        <v>136</v>
      </c>
      <c r="F192" s="268" t="s">
        <v>285</v>
      </c>
      <c r="G192" s="271" t="str">
        <f>'Timeliness Quarterly'!L29</f>
        <v>Staffing - Internal</v>
      </c>
      <c r="H192" s="271">
        <f>'Timeliness Quarterly'!N29</f>
        <v>0</v>
      </c>
      <c r="I192" s="271">
        <f>'Timeliness Quarterly'!P29</f>
        <v>0</v>
      </c>
      <c r="J192" s="271">
        <f>'Timeliness Quarterly'!R29</f>
        <v>0</v>
      </c>
      <c r="S192" s="268">
        <v>3</v>
      </c>
      <c r="T192" s="268"/>
    </row>
    <row r="193" spans="1:33" x14ac:dyDescent="0.25">
      <c r="A193" s="268">
        <f t="shared" si="4"/>
        <v>5</v>
      </c>
      <c r="B193" s="268">
        <f t="shared" si="4"/>
        <v>22</v>
      </c>
      <c r="C193" s="268" t="s">
        <v>296</v>
      </c>
      <c r="D193" s="268" t="s">
        <v>238</v>
      </c>
      <c r="E193" s="268" t="s">
        <v>93</v>
      </c>
      <c r="F193" s="268" t="s">
        <v>285</v>
      </c>
      <c r="G193" s="271">
        <f>'Timeliness Quarterly'!L32</f>
        <v>0</v>
      </c>
      <c r="H193" s="271">
        <f>'Timeliness Quarterly'!N32</f>
        <v>0</v>
      </c>
      <c r="I193" s="271">
        <f>'Timeliness Quarterly'!P32</f>
        <v>0</v>
      </c>
      <c r="J193" s="271">
        <f>'Timeliness Quarterly'!R32</f>
        <v>0</v>
      </c>
      <c r="S193" s="268">
        <v>3</v>
      </c>
      <c r="T193" s="268"/>
    </row>
    <row r="194" spans="1:33" x14ac:dyDescent="0.25">
      <c r="A194" s="268">
        <f t="shared" si="4"/>
        <v>5</v>
      </c>
      <c r="B194" s="268">
        <f t="shared" si="4"/>
        <v>22</v>
      </c>
      <c r="C194" s="268" t="s">
        <v>296</v>
      </c>
      <c r="D194" s="268" t="s">
        <v>238</v>
      </c>
      <c r="E194" s="268" t="s">
        <v>139</v>
      </c>
      <c r="F194" s="268" t="s">
        <v>285</v>
      </c>
      <c r="G194" s="271">
        <f>'Timeliness Quarterly'!L35</f>
        <v>0</v>
      </c>
      <c r="H194" s="271">
        <f>'Timeliness Quarterly'!N35</f>
        <v>0</v>
      </c>
      <c r="I194" s="271">
        <f>'Timeliness Quarterly'!P35</f>
        <v>0</v>
      </c>
      <c r="J194" s="271">
        <f>'Timeliness Quarterly'!R35</f>
        <v>0</v>
      </c>
      <c r="S194" s="268">
        <v>3</v>
      </c>
      <c r="T194" s="268"/>
    </row>
    <row r="195" spans="1:33" x14ac:dyDescent="0.25">
      <c r="A195" s="268">
        <f t="shared" si="4"/>
        <v>5</v>
      </c>
      <c r="B195" s="268">
        <f t="shared" si="4"/>
        <v>22</v>
      </c>
      <c r="C195" s="268" t="s">
        <v>296</v>
      </c>
      <c r="D195" s="268" t="s">
        <v>238</v>
      </c>
      <c r="E195" s="268" t="s">
        <v>138</v>
      </c>
      <c r="F195" s="268" t="s">
        <v>285</v>
      </c>
      <c r="G195" s="271">
        <f>'Timeliness Quarterly'!L38</f>
        <v>0</v>
      </c>
      <c r="H195" s="271">
        <f>'Timeliness Quarterly'!N38</f>
        <v>0</v>
      </c>
      <c r="I195" s="271">
        <f>'Timeliness Quarterly'!P38</f>
        <v>0</v>
      </c>
      <c r="J195" s="271">
        <f>'Timeliness Quarterly'!R38</f>
        <v>0</v>
      </c>
      <c r="S195" s="268">
        <v>3</v>
      </c>
      <c r="T195" s="268"/>
    </row>
    <row r="196" spans="1:33" x14ac:dyDescent="0.25">
      <c r="A196" s="268">
        <f t="shared" si="4"/>
        <v>5</v>
      </c>
      <c r="B196" s="268">
        <f t="shared" si="4"/>
        <v>22</v>
      </c>
      <c r="C196" s="268" t="s">
        <v>296</v>
      </c>
      <c r="D196" s="268" t="s">
        <v>238</v>
      </c>
      <c r="E196" s="268" t="s">
        <v>132</v>
      </c>
      <c r="F196" s="268" t="s">
        <v>287</v>
      </c>
      <c r="G196" s="271">
        <f>'Timeliness Quarterly'!L46</f>
        <v>0</v>
      </c>
      <c r="H196" s="271">
        <f>'Timeliness Quarterly'!N46</f>
        <v>0</v>
      </c>
      <c r="I196" s="271">
        <f>'Timeliness Quarterly'!P46</f>
        <v>0</v>
      </c>
      <c r="J196" s="271">
        <f>'Timeliness Quarterly'!R46</f>
        <v>0</v>
      </c>
      <c r="S196" s="268">
        <v>3</v>
      </c>
      <c r="T196" s="268"/>
    </row>
    <row r="197" spans="1:33" x14ac:dyDescent="0.25">
      <c r="A197" s="268">
        <f t="shared" si="4"/>
        <v>5</v>
      </c>
      <c r="B197" s="268">
        <f t="shared" si="4"/>
        <v>22</v>
      </c>
      <c r="C197" s="268" t="s">
        <v>296</v>
      </c>
      <c r="D197" s="268" t="s">
        <v>238</v>
      </c>
      <c r="E197" s="268" t="s">
        <v>133</v>
      </c>
      <c r="F197" s="268" t="s">
        <v>287</v>
      </c>
      <c r="G197" s="271">
        <f>'Timeliness Quarterly'!L49</f>
        <v>0</v>
      </c>
      <c r="H197" s="271">
        <f>'Timeliness Quarterly'!N49</f>
        <v>0</v>
      </c>
      <c r="I197" s="271">
        <f>'Timeliness Quarterly'!P49</f>
        <v>0</v>
      </c>
      <c r="J197" s="271">
        <f>'Timeliness Quarterly'!R49</f>
        <v>0</v>
      </c>
      <c r="S197" s="268">
        <v>3</v>
      </c>
      <c r="T197" s="268"/>
    </row>
    <row r="198" spans="1:33" x14ac:dyDescent="0.25">
      <c r="A198" s="268">
        <f t="shared" si="4"/>
        <v>5</v>
      </c>
      <c r="B198" s="268">
        <f t="shared" si="4"/>
        <v>22</v>
      </c>
      <c r="C198" s="268" t="s">
        <v>296</v>
      </c>
      <c r="D198" s="268" t="s">
        <v>238</v>
      </c>
      <c r="E198" s="268" t="s">
        <v>140</v>
      </c>
      <c r="F198" s="268" t="s">
        <v>287</v>
      </c>
      <c r="G198" s="271">
        <f>'Timeliness Quarterly'!L52</f>
        <v>0</v>
      </c>
      <c r="H198" s="271">
        <f>'Timeliness Quarterly'!N52</f>
        <v>0</v>
      </c>
      <c r="I198" s="271">
        <f>'Timeliness Quarterly'!P52</f>
        <v>0</v>
      </c>
      <c r="J198" s="271">
        <f>'Timeliness Quarterly'!R52</f>
        <v>0</v>
      </c>
      <c r="S198" s="268">
        <v>3</v>
      </c>
      <c r="T198" s="268"/>
    </row>
    <row r="199" spans="1:33" x14ac:dyDescent="0.25">
      <c r="A199" s="268">
        <f t="shared" si="4"/>
        <v>5</v>
      </c>
      <c r="B199" s="268">
        <f t="shared" si="4"/>
        <v>22</v>
      </c>
      <c r="C199" s="268" t="s">
        <v>296</v>
      </c>
      <c r="D199" s="268" t="s">
        <v>238</v>
      </c>
      <c r="E199" s="268" t="s">
        <v>137</v>
      </c>
      <c r="F199" s="268" t="s">
        <v>287</v>
      </c>
      <c r="G199" s="271">
        <f>'Timeliness Quarterly'!L55</f>
        <v>0</v>
      </c>
      <c r="H199" s="271">
        <f>'Timeliness Quarterly'!N55</f>
        <v>0</v>
      </c>
      <c r="I199" s="271">
        <f>'Timeliness Quarterly'!P55</f>
        <v>0</v>
      </c>
      <c r="J199" s="271">
        <f>'Timeliness Quarterly'!R55</f>
        <v>0</v>
      </c>
      <c r="S199" s="268">
        <v>3</v>
      </c>
      <c r="T199" s="268"/>
    </row>
    <row r="200" spans="1:33" x14ac:dyDescent="0.25">
      <c r="A200" s="268">
        <f t="shared" si="4"/>
        <v>5</v>
      </c>
      <c r="B200" s="268">
        <f t="shared" si="4"/>
        <v>22</v>
      </c>
      <c r="C200" s="268" t="s">
        <v>296</v>
      </c>
      <c r="D200" s="268" t="s">
        <v>238</v>
      </c>
      <c r="E200" s="268" t="s">
        <v>134</v>
      </c>
      <c r="F200" s="268" t="s">
        <v>287</v>
      </c>
      <c r="G200" s="271">
        <f>'Timeliness Quarterly'!L58</f>
        <v>0</v>
      </c>
      <c r="H200" s="271">
        <f>'Timeliness Quarterly'!N58</f>
        <v>0</v>
      </c>
      <c r="I200" s="271">
        <f>'Timeliness Quarterly'!P58</f>
        <v>0</v>
      </c>
      <c r="J200" s="271">
        <f>'Timeliness Quarterly'!R58</f>
        <v>0</v>
      </c>
      <c r="S200" s="268">
        <v>3</v>
      </c>
      <c r="T200" s="268"/>
      <c r="AG200" s="65"/>
    </row>
    <row r="201" spans="1:33" x14ac:dyDescent="0.25">
      <c r="A201" s="268">
        <f t="shared" si="4"/>
        <v>5</v>
      </c>
      <c r="B201" s="268">
        <f t="shared" si="4"/>
        <v>22</v>
      </c>
      <c r="C201" s="268" t="s">
        <v>296</v>
      </c>
      <c r="D201" s="268" t="s">
        <v>238</v>
      </c>
      <c r="E201" s="268" t="s">
        <v>135</v>
      </c>
      <c r="F201" s="268" t="s">
        <v>287</v>
      </c>
      <c r="G201" s="271">
        <f>'Timeliness Quarterly'!L61</f>
        <v>0</v>
      </c>
      <c r="H201" s="271">
        <f>'Timeliness Quarterly'!N61</f>
        <v>0</v>
      </c>
      <c r="I201" s="271">
        <f>'Timeliness Quarterly'!P61</f>
        <v>0</v>
      </c>
      <c r="J201" s="271" t="str">
        <f>'Timeliness Quarterly'!R61</f>
        <v>Staffing - Internal</v>
      </c>
      <c r="S201" s="268">
        <v>3</v>
      </c>
      <c r="T201" s="268"/>
      <c r="AG201" s="65"/>
    </row>
    <row r="202" spans="1:33" x14ac:dyDescent="0.25">
      <c r="A202" s="268">
        <f t="shared" si="4"/>
        <v>5</v>
      </c>
      <c r="B202" s="268">
        <f t="shared" si="4"/>
        <v>22</v>
      </c>
      <c r="C202" s="268" t="s">
        <v>296</v>
      </c>
      <c r="D202" s="268" t="s">
        <v>238</v>
      </c>
      <c r="E202" s="268" t="s">
        <v>136</v>
      </c>
      <c r="F202" s="268" t="s">
        <v>287</v>
      </c>
      <c r="G202" s="271">
        <f>'Timeliness Quarterly'!L64</f>
        <v>0</v>
      </c>
      <c r="H202" s="271">
        <f>'Timeliness Quarterly'!N64</f>
        <v>0</v>
      </c>
      <c r="I202" s="271">
        <f>'Timeliness Quarterly'!P64</f>
        <v>0</v>
      </c>
      <c r="J202" s="271">
        <f>'Timeliness Quarterly'!R64</f>
        <v>0</v>
      </c>
      <c r="S202" s="268">
        <v>3</v>
      </c>
      <c r="T202" s="268"/>
      <c r="AG202" s="65"/>
    </row>
    <row r="203" spans="1:33" x14ac:dyDescent="0.25">
      <c r="A203" s="268">
        <f t="shared" si="4"/>
        <v>5</v>
      </c>
      <c r="B203" s="268">
        <f t="shared" si="4"/>
        <v>22</v>
      </c>
      <c r="C203" s="268" t="s">
        <v>296</v>
      </c>
      <c r="D203" s="268" t="s">
        <v>238</v>
      </c>
      <c r="E203" s="268" t="s">
        <v>93</v>
      </c>
      <c r="F203" s="268" t="s">
        <v>287</v>
      </c>
      <c r="G203" s="271">
        <f>'Timeliness Quarterly'!L67</f>
        <v>0</v>
      </c>
      <c r="H203" s="271">
        <f>'Timeliness Quarterly'!N67</f>
        <v>0</v>
      </c>
      <c r="I203" s="271">
        <f>'Timeliness Quarterly'!P67</f>
        <v>0</v>
      </c>
      <c r="J203" s="271">
        <f>'Timeliness Quarterly'!R67</f>
        <v>0</v>
      </c>
      <c r="S203" s="268">
        <v>3</v>
      </c>
      <c r="T203" s="268"/>
      <c r="AG203" s="65"/>
    </row>
    <row r="204" spans="1:33" x14ac:dyDescent="0.25">
      <c r="A204" s="268">
        <f t="shared" si="4"/>
        <v>5</v>
      </c>
      <c r="B204" s="268">
        <f t="shared" si="4"/>
        <v>22</v>
      </c>
      <c r="C204" s="268" t="s">
        <v>296</v>
      </c>
      <c r="D204" s="268" t="s">
        <v>238</v>
      </c>
      <c r="E204" s="268" t="s">
        <v>139</v>
      </c>
      <c r="F204" s="268" t="s">
        <v>287</v>
      </c>
      <c r="G204" s="271">
        <f>'Timeliness Quarterly'!L70</f>
        <v>0</v>
      </c>
      <c r="H204" s="271">
        <f>'Timeliness Quarterly'!N70</f>
        <v>0</v>
      </c>
      <c r="I204" s="271">
        <f>'Timeliness Quarterly'!P70</f>
        <v>0</v>
      </c>
      <c r="J204" s="271">
        <f>'Timeliness Quarterly'!R70</f>
        <v>0</v>
      </c>
      <c r="S204" s="268">
        <v>3</v>
      </c>
      <c r="T204" s="268"/>
      <c r="AG204" s="65"/>
    </row>
    <row r="205" spans="1:33" x14ac:dyDescent="0.25">
      <c r="A205" s="268">
        <f t="shared" si="4"/>
        <v>5</v>
      </c>
      <c r="B205" s="268">
        <f t="shared" si="4"/>
        <v>22</v>
      </c>
      <c r="C205" s="268" t="s">
        <v>296</v>
      </c>
      <c r="D205" s="268" t="s">
        <v>238</v>
      </c>
      <c r="E205" s="268" t="s">
        <v>138</v>
      </c>
      <c r="F205" s="268" t="s">
        <v>287</v>
      </c>
      <c r="G205" s="271">
        <f>'Timeliness Quarterly'!L73</f>
        <v>0</v>
      </c>
      <c r="H205" s="271">
        <f>'Timeliness Quarterly'!N73</f>
        <v>0</v>
      </c>
      <c r="I205" s="271">
        <f>'Timeliness Quarterly'!P73</f>
        <v>0</v>
      </c>
      <c r="J205" s="271">
        <f>'Timeliness Quarterly'!R73</f>
        <v>0</v>
      </c>
      <c r="S205" s="268">
        <v>3</v>
      </c>
      <c r="T205" s="268"/>
      <c r="AG205" s="65"/>
    </row>
    <row r="206" spans="1:33" x14ac:dyDescent="0.25">
      <c r="A206" s="268">
        <f t="shared" si="4"/>
        <v>5</v>
      </c>
      <c r="B206" s="268">
        <f t="shared" si="4"/>
        <v>22</v>
      </c>
      <c r="C206" s="268" t="s">
        <v>296</v>
      </c>
      <c r="D206" s="268" t="s">
        <v>297</v>
      </c>
      <c r="E206" s="268" t="s">
        <v>132</v>
      </c>
      <c r="F206" s="268" t="s">
        <v>285</v>
      </c>
      <c r="G206" s="271">
        <f>'Timeliness Quarterly'!M11</f>
        <v>0</v>
      </c>
      <c r="H206" s="271">
        <f>'Timeliness Quarterly'!O11</f>
        <v>0</v>
      </c>
      <c r="I206" s="271">
        <f>'Timeliness Quarterly'!Q11</f>
        <v>0</v>
      </c>
      <c r="J206" s="271">
        <f>'Timeliness Quarterly'!S11</f>
        <v>0</v>
      </c>
      <c r="S206" s="268">
        <v>3</v>
      </c>
      <c r="T206" s="268"/>
      <c r="AG206" s="65"/>
    </row>
    <row r="207" spans="1:33" x14ac:dyDescent="0.25">
      <c r="A207" s="268">
        <f t="shared" si="4"/>
        <v>5</v>
      </c>
      <c r="B207" s="268">
        <f t="shared" si="4"/>
        <v>22</v>
      </c>
      <c r="C207" s="268" t="s">
        <v>296</v>
      </c>
      <c r="D207" s="268" t="s">
        <v>297</v>
      </c>
      <c r="E207" s="268" t="s">
        <v>133</v>
      </c>
      <c r="F207" s="268" t="s">
        <v>285</v>
      </c>
      <c r="G207" s="271">
        <f>'Timeliness Quarterly'!M14</f>
        <v>0</v>
      </c>
      <c r="H207" s="271">
        <f>'Timeliness Quarterly'!O14</f>
        <v>0</v>
      </c>
      <c r="I207" s="271">
        <f>'Timeliness Quarterly'!Q14</f>
        <v>0</v>
      </c>
      <c r="J207" s="271">
        <f>'Timeliness Quarterly'!S14</f>
        <v>0</v>
      </c>
      <c r="S207" s="268">
        <v>3</v>
      </c>
      <c r="T207" s="268"/>
      <c r="AG207" s="65"/>
    </row>
    <row r="208" spans="1:33" x14ac:dyDescent="0.25">
      <c r="A208" s="268">
        <f t="shared" si="4"/>
        <v>5</v>
      </c>
      <c r="B208" s="268">
        <f t="shared" si="4"/>
        <v>22</v>
      </c>
      <c r="C208" s="268" t="s">
        <v>296</v>
      </c>
      <c r="D208" s="268" t="s">
        <v>297</v>
      </c>
      <c r="E208" s="268" t="s">
        <v>140</v>
      </c>
      <c r="F208" s="268" t="s">
        <v>285</v>
      </c>
      <c r="G208" s="271">
        <f>'Timeliness Quarterly'!M17</f>
        <v>0</v>
      </c>
      <c r="H208" s="271">
        <f>'Timeliness Quarterly'!O17</f>
        <v>0</v>
      </c>
      <c r="I208" s="271">
        <f>'Timeliness Quarterly'!Q17</f>
        <v>0</v>
      </c>
      <c r="J208" s="271">
        <f>'Timeliness Quarterly'!S17</f>
        <v>0</v>
      </c>
      <c r="S208" s="268">
        <v>3</v>
      </c>
      <c r="T208" s="268"/>
      <c r="AG208" s="65"/>
    </row>
    <row r="209" spans="1:33" x14ac:dyDescent="0.25">
      <c r="A209" s="268">
        <f t="shared" si="4"/>
        <v>5</v>
      </c>
      <c r="B209" s="268">
        <f t="shared" si="4"/>
        <v>22</v>
      </c>
      <c r="C209" s="268" t="s">
        <v>296</v>
      </c>
      <c r="D209" s="268" t="s">
        <v>297</v>
      </c>
      <c r="E209" s="268" t="s">
        <v>137</v>
      </c>
      <c r="F209" s="268" t="s">
        <v>285</v>
      </c>
      <c r="G209" s="271">
        <f>'Timeliness Quarterly'!M20</f>
        <v>0</v>
      </c>
      <c r="H209" s="271">
        <f>'Timeliness Quarterly'!O20</f>
        <v>0</v>
      </c>
      <c r="I209" s="271">
        <f>'Timeliness Quarterly'!Q20</f>
        <v>0</v>
      </c>
      <c r="J209" s="271">
        <f>'Timeliness Quarterly'!S20</f>
        <v>0</v>
      </c>
      <c r="S209" s="268">
        <v>3</v>
      </c>
      <c r="T209" s="268"/>
      <c r="AG209" s="65"/>
    </row>
    <row r="210" spans="1:33" x14ac:dyDescent="0.25">
      <c r="A210" s="268">
        <f t="shared" si="4"/>
        <v>5</v>
      </c>
      <c r="B210" s="268">
        <f t="shared" si="4"/>
        <v>22</v>
      </c>
      <c r="C210" s="268" t="s">
        <v>296</v>
      </c>
      <c r="D210" s="268" t="s">
        <v>297</v>
      </c>
      <c r="E210" s="268" t="s">
        <v>134</v>
      </c>
      <c r="F210" s="268" t="s">
        <v>285</v>
      </c>
      <c r="G210" s="271">
        <f>'Timeliness Quarterly'!M23</f>
        <v>0</v>
      </c>
      <c r="H210" s="271">
        <f>'Timeliness Quarterly'!O23</f>
        <v>0</v>
      </c>
      <c r="I210" s="271">
        <f>'Timeliness Quarterly'!Q23</f>
        <v>0</v>
      </c>
      <c r="J210" s="271" t="str">
        <f>'Timeliness Quarterly'!S23</f>
        <v>Increased Training, Cross training Limited overtime</v>
      </c>
      <c r="S210" s="268">
        <v>3</v>
      </c>
      <c r="T210" s="268"/>
      <c r="AG210" s="65"/>
    </row>
    <row r="211" spans="1:33" x14ac:dyDescent="0.25">
      <c r="A211" s="268">
        <f t="shared" si="4"/>
        <v>5</v>
      </c>
      <c r="B211" s="268">
        <f t="shared" si="4"/>
        <v>22</v>
      </c>
      <c r="C211" s="268" t="s">
        <v>296</v>
      </c>
      <c r="D211" s="268" t="s">
        <v>297</v>
      </c>
      <c r="E211" s="268" t="s">
        <v>135</v>
      </c>
      <c r="F211" s="268" t="s">
        <v>285</v>
      </c>
      <c r="G211" s="271">
        <f>'Timeliness Quarterly'!M26</f>
        <v>0</v>
      </c>
      <c r="H211" s="271">
        <f>'Timeliness Quarterly'!O26</f>
        <v>0</v>
      </c>
      <c r="I211" s="271">
        <f>'Timeliness Quarterly'!Q26</f>
        <v>0</v>
      </c>
      <c r="J211" s="271">
        <f>'Timeliness Quarterly'!S26</f>
        <v>0</v>
      </c>
      <c r="S211" s="268">
        <v>3</v>
      </c>
      <c r="T211" s="268"/>
      <c r="AG211" s="65"/>
    </row>
    <row r="212" spans="1:33" x14ac:dyDescent="0.25">
      <c r="A212" s="268">
        <f t="shared" si="4"/>
        <v>5</v>
      </c>
      <c r="B212" s="268">
        <f t="shared" si="4"/>
        <v>22</v>
      </c>
      <c r="C212" s="268" t="s">
        <v>296</v>
      </c>
      <c r="D212" s="268" t="s">
        <v>297</v>
      </c>
      <c r="E212" s="268" t="s">
        <v>136</v>
      </c>
      <c r="F212" s="268" t="s">
        <v>285</v>
      </c>
      <c r="G212" s="271" t="str">
        <f>'Timeliness Quarterly'!M29</f>
        <v xml:space="preserve">In process of hiring and training new staff. </v>
      </c>
      <c r="H212" s="271">
        <f>'Timeliness Quarterly'!O29</f>
        <v>0</v>
      </c>
      <c r="I212" s="271">
        <f>'Timeliness Quarterly'!Q29</f>
        <v>0</v>
      </c>
      <c r="J212" s="271">
        <f>'Timeliness Quarterly'!S29</f>
        <v>0</v>
      </c>
      <c r="S212" s="268">
        <v>3</v>
      </c>
      <c r="T212" s="268"/>
      <c r="AG212" s="65"/>
    </row>
    <row r="213" spans="1:33" x14ac:dyDescent="0.25">
      <c r="A213" s="268">
        <f t="shared" si="4"/>
        <v>5</v>
      </c>
      <c r="B213" s="268">
        <f t="shared" si="4"/>
        <v>22</v>
      </c>
      <c r="C213" s="268" t="s">
        <v>296</v>
      </c>
      <c r="D213" s="268" t="s">
        <v>297</v>
      </c>
      <c r="E213" s="268" t="s">
        <v>93</v>
      </c>
      <c r="F213" s="268" t="s">
        <v>285</v>
      </c>
      <c r="G213" s="271">
        <f>'Timeliness Quarterly'!M32</f>
        <v>0</v>
      </c>
      <c r="H213" s="271">
        <f>'Timeliness Quarterly'!O32</f>
        <v>0</v>
      </c>
      <c r="I213" s="271">
        <f>'Timeliness Quarterly'!Q32</f>
        <v>0</v>
      </c>
      <c r="J213" s="271">
        <f>'Timeliness Quarterly'!S32</f>
        <v>0</v>
      </c>
      <c r="S213" s="268">
        <v>3</v>
      </c>
      <c r="T213" s="268"/>
      <c r="AG213" s="65"/>
    </row>
    <row r="214" spans="1:33" x14ac:dyDescent="0.25">
      <c r="A214" s="268">
        <f t="shared" si="4"/>
        <v>5</v>
      </c>
      <c r="B214" s="268">
        <f t="shared" si="4"/>
        <v>22</v>
      </c>
      <c r="C214" s="268" t="s">
        <v>296</v>
      </c>
      <c r="D214" s="268" t="s">
        <v>297</v>
      </c>
      <c r="E214" s="268" t="s">
        <v>139</v>
      </c>
      <c r="F214" s="268" t="s">
        <v>285</v>
      </c>
      <c r="G214" s="271">
        <f>'Timeliness Quarterly'!M35</f>
        <v>0</v>
      </c>
      <c r="H214" s="271">
        <f>'Timeliness Quarterly'!O35</f>
        <v>0</v>
      </c>
      <c r="I214" s="271">
        <f>'Timeliness Quarterly'!Q35</f>
        <v>0</v>
      </c>
      <c r="J214" s="271">
        <f>'Timeliness Quarterly'!S35</f>
        <v>0</v>
      </c>
      <c r="S214" s="268">
        <v>3</v>
      </c>
      <c r="T214" s="268"/>
      <c r="AG214" s="65"/>
    </row>
    <row r="215" spans="1:33" x14ac:dyDescent="0.25">
      <c r="A215" s="268">
        <f t="shared" si="4"/>
        <v>5</v>
      </c>
      <c r="B215" s="268">
        <f t="shared" si="4"/>
        <v>22</v>
      </c>
      <c r="C215" s="268" t="s">
        <v>296</v>
      </c>
      <c r="D215" s="268" t="s">
        <v>297</v>
      </c>
      <c r="E215" s="268" t="s">
        <v>138</v>
      </c>
      <c r="F215" s="268" t="s">
        <v>285</v>
      </c>
      <c r="G215" s="271">
        <f>'Timeliness Quarterly'!M38</f>
        <v>0</v>
      </c>
      <c r="H215" s="271">
        <f>'Timeliness Quarterly'!O38</f>
        <v>0</v>
      </c>
      <c r="I215" s="271">
        <f>'Timeliness Quarterly'!Q38</f>
        <v>0</v>
      </c>
      <c r="J215" s="271">
        <f>'Timeliness Quarterly'!S38</f>
        <v>0</v>
      </c>
      <c r="S215" s="268">
        <v>3</v>
      </c>
      <c r="T215" s="268"/>
      <c r="AG215" s="65"/>
    </row>
    <row r="216" spans="1:33" x14ac:dyDescent="0.25">
      <c r="A216" s="268">
        <f t="shared" si="4"/>
        <v>5</v>
      </c>
      <c r="B216" s="268">
        <f t="shared" si="4"/>
        <v>22</v>
      </c>
      <c r="C216" s="268" t="s">
        <v>296</v>
      </c>
      <c r="D216" s="268" t="s">
        <v>297</v>
      </c>
      <c r="E216" s="268" t="s">
        <v>132</v>
      </c>
      <c r="F216" s="268" t="s">
        <v>287</v>
      </c>
      <c r="G216" s="271">
        <f>'Timeliness Quarterly'!M46</f>
        <v>0</v>
      </c>
      <c r="H216" s="271">
        <f>'Timeliness Quarterly'!O46</f>
        <v>0</v>
      </c>
      <c r="I216" s="271">
        <f>'Timeliness Quarterly'!Q46</f>
        <v>0</v>
      </c>
      <c r="J216" s="271">
        <f>'Timeliness Quarterly'!S46</f>
        <v>0</v>
      </c>
      <c r="S216" s="268">
        <v>3</v>
      </c>
      <c r="T216" s="268"/>
      <c r="AG216" s="65"/>
    </row>
    <row r="217" spans="1:33" x14ac:dyDescent="0.25">
      <c r="A217" s="268">
        <f t="shared" si="4"/>
        <v>5</v>
      </c>
      <c r="B217" s="268">
        <f t="shared" si="4"/>
        <v>22</v>
      </c>
      <c r="C217" s="268" t="s">
        <v>296</v>
      </c>
      <c r="D217" s="268" t="s">
        <v>297</v>
      </c>
      <c r="E217" s="268" t="s">
        <v>133</v>
      </c>
      <c r="F217" s="268" t="s">
        <v>287</v>
      </c>
      <c r="G217" s="271">
        <f>'Timeliness Quarterly'!M49</f>
        <v>0</v>
      </c>
      <c r="H217" s="271">
        <f>'Timeliness Quarterly'!O49</f>
        <v>0</v>
      </c>
      <c r="I217" s="271">
        <f>'Timeliness Quarterly'!Q49</f>
        <v>0</v>
      </c>
      <c r="J217" s="271">
        <f>'Timeliness Quarterly'!S49</f>
        <v>0</v>
      </c>
      <c r="S217" s="268">
        <v>3</v>
      </c>
      <c r="T217" s="268"/>
    </row>
    <row r="218" spans="1:33" x14ac:dyDescent="0.25">
      <c r="A218" s="268">
        <f t="shared" si="4"/>
        <v>5</v>
      </c>
      <c r="B218" s="268">
        <f t="shared" si="4"/>
        <v>22</v>
      </c>
      <c r="C218" s="268" t="s">
        <v>296</v>
      </c>
      <c r="D218" s="268" t="s">
        <v>297</v>
      </c>
      <c r="E218" s="268" t="s">
        <v>140</v>
      </c>
      <c r="F218" s="268" t="s">
        <v>287</v>
      </c>
      <c r="G218" s="271">
        <f>'Timeliness Quarterly'!M52</f>
        <v>0</v>
      </c>
      <c r="H218" s="271">
        <f>'Timeliness Quarterly'!O52</f>
        <v>0</v>
      </c>
      <c r="I218" s="271">
        <f>'Timeliness Quarterly'!Q52</f>
        <v>0</v>
      </c>
      <c r="J218" s="271">
        <f>'Timeliness Quarterly'!S52</f>
        <v>0</v>
      </c>
      <c r="S218" s="268">
        <v>3</v>
      </c>
      <c r="T218" s="268"/>
    </row>
    <row r="219" spans="1:33" x14ac:dyDescent="0.25">
      <c r="A219" s="268">
        <f t="shared" si="4"/>
        <v>5</v>
      </c>
      <c r="B219" s="268">
        <f t="shared" si="4"/>
        <v>22</v>
      </c>
      <c r="C219" s="268" t="s">
        <v>296</v>
      </c>
      <c r="D219" s="268" t="s">
        <v>297</v>
      </c>
      <c r="E219" s="268" t="s">
        <v>137</v>
      </c>
      <c r="F219" s="268" t="s">
        <v>287</v>
      </c>
      <c r="G219" s="271">
        <f>'Timeliness Quarterly'!M55</f>
        <v>0</v>
      </c>
      <c r="H219" s="271">
        <f>'Timeliness Quarterly'!O55</f>
        <v>0</v>
      </c>
      <c r="I219" s="271">
        <f>'Timeliness Quarterly'!Q55</f>
        <v>0</v>
      </c>
      <c r="J219" s="271">
        <f>'Timeliness Quarterly'!S55</f>
        <v>0</v>
      </c>
      <c r="S219" s="268">
        <v>3</v>
      </c>
      <c r="T219" s="268"/>
    </row>
    <row r="220" spans="1:33" x14ac:dyDescent="0.25">
      <c r="A220" s="268">
        <f t="shared" si="4"/>
        <v>5</v>
      </c>
      <c r="B220" s="268">
        <f t="shared" si="4"/>
        <v>22</v>
      </c>
      <c r="C220" s="268" t="s">
        <v>296</v>
      </c>
      <c r="D220" s="268" t="s">
        <v>297</v>
      </c>
      <c r="E220" s="268" t="s">
        <v>134</v>
      </c>
      <c r="F220" s="268" t="s">
        <v>287</v>
      </c>
      <c r="G220" s="271">
        <f>'Timeliness Quarterly'!M58</f>
        <v>0</v>
      </c>
      <c r="H220" s="271">
        <f>'Timeliness Quarterly'!O58</f>
        <v>0</v>
      </c>
      <c r="I220" s="271">
        <f>'Timeliness Quarterly'!Q58</f>
        <v>0</v>
      </c>
      <c r="J220" s="271">
        <f>'Timeliness Quarterly'!S58</f>
        <v>0</v>
      </c>
      <c r="S220" s="268">
        <v>3</v>
      </c>
      <c r="T220" s="268"/>
    </row>
    <row r="221" spans="1:33" x14ac:dyDescent="0.25">
      <c r="A221" s="268">
        <f t="shared" si="4"/>
        <v>5</v>
      </c>
      <c r="B221" s="268">
        <f t="shared" si="4"/>
        <v>22</v>
      </c>
      <c r="C221" s="268" t="s">
        <v>296</v>
      </c>
      <c r="D221" s="268" t="s">
        <v>297</v>
      </c>
      <c r="E221" s="268" t="s">
        <v>135</v>
      </c>
      <c r="F221" s="268" t="s">
        <v>287</v>
      </c>
      <c r="G221" s="271">
        <f>'Timeliness Quarterly'!M61</f>
        <v>0</v>
      </c>
      <c r="H221" s="271">
        <f>'Timeliness Quarterly'!O61</f>
        <v>0</v>
      </c>
      <c r="I221" s="271">
        <f>'Timeliness Quarterly'!Q61</f>
        <v>0</v>
      </c>
      <c r="J221" s="271" t="str">
        <f>'Timeliness Quarterly'!S61</f>
        <v>Increased Training, Cross training, Limited overtime</v>
      </c>
      <c r="S221" s="268">
        <v>3</v>
      </c>
      <c r="T221" s="268"/>
    </row>
    <row r="222" spans="1:33" x14ac:dyDescent="0.25">
      <c r="A222" s="268">
        <f t="shared" si="4"/>
        <v>5</v>
      </c>
      <c r="B222" s="268">
        <f t="shared" si="4"/>
        <v>22</v>
      </c>
      <c r="C222" s="268" t="s">
        <v>296</v>
      </c>
      <c r="D222" s="268" t="s">
        <v>297</v>
      </c>
      <c r="E222" s="268" t="s">
        <v>136</v>
      </c>
      <c r="F222" s="268" t="s">
        <v>287</v>
      </c>
      <c r="G222" s="271">
        <f>'Timeliness Quarterly'!M64</f>
        <v>0</v>
      </c>
      <c r="H222" s="271">
        <f>'Timeliness Quarterly'!O64</f>
        <v>0</v>
      </c>
      <c r="I222" s="271">
        <f>'Timeliness Quarterly'!Q64</f>
        <v>0</v>
      </c>
      <c r="J222" s="271">
        <f>'Timeliness Quarterly'!S64</f>
        <v>0</v>
      </c>
      <c r="S222" s="268">
        <v>3</v>
      </c>
      <c r="T222" s="268"/>
    </row>
    <row r="223" spans="1:33" x14ac:dyDescent="0.25">
      <c r="A223" s="268">
        <f t="shared" si="4"/>
        <v>5</v>
      </c>
      <c r="B223" s="268">
        <f t="shared" si="4"/>
        <v>22</v>
      </c>
      <c r="C223" s="268" t="s">
        <v>296</v>
      </c>
      <c r="D223" s="268" t="s">
        <v>297</v>
      </c>
      <c r="E223" s="268" t="s">
        <v>93</v>
      </c>
      <c r="F223" s="268" t="s">
        <v>287</v>
      </c>
      <c r="G223" s="271">
        <f>'Timeliness Quarterly'!M67</f>
        <v>0</v>
      </c>
      <c r="H223" s="271">
        <f>'Timeliness Quarterly'!O67</f>
        <v>0</v>
      </c>
      <c r="I223" s="271">
        <f>'Timeliness Quarterly'!Q67</f>
        <v>0</v>
      </c>
      <c r="J223" s="271">
        <f>'Timeliness Quarterly'!S67</f>
        <v>0</v>
      </c>
      <c r="S223" s="268">
        <v>3</v>
      </c>
      <c r="T223" s="268"/>
    </row>
    <row r="224" spans="1:33" x14ac:dyDescent="0.25">
      <c r="A224" s="268">
        <f t="shared" si="4"/>
        <v>5</v>
      </c>
      <c r="B224" s="268">
        <f t="shared" si="4"/>
        <v>22</v>
      </c>
      <c r="C224" s="268" t="s">
        <v>296</v>
      </c>
      <c r="D224" s="268" t="s">
        <v>297</v>
      </c>
      <c r="E224" s="268" t="s">
        <v>139</v>
      </c>
      <c r="F224" s="268" t="s">
        <v>287</v>
      </c>
      <c r="G224" s="271">
        <f>'Timeliness Quarterly'!M70</f>
        <v>0</v>
      </c>
      <c r="H224" s="271">
        <f>'Timeliness Quarterly'!O70</f>
        <v>0</v>
      </c>
      <c r="I224" s="271">
        <f>'Timeliness Quarterly'!Q70</f>
        <v>0</v>
      </c>
      <c r="J224" s="271">
        <f>'Timeliness Quarterly'!S70</f>
        <v>0</v>
      </c>
      <c r="S224" s="268">
        <v>3</v>
      </c>
      <c r="T224" s="268"/>
    </row>
    <row r="225" spans="1:20" x14ac:dyDescent="0.25">
      <c r="A225" s="268">
        <f t="shared" si="4"/>
        <v>5</v>
      </c>
      <c r="B225" s="268">
        <f t="shared" si="4"/>
        <v>22</v>
      </c>
      <c r="C225" s="268" t="s">
        <v>296</v>
      </c>
      <c r="D225" s="268" t="s">
        <v>297</v>
      </c>
      <c r="E225" s="268" t="s">
        <v>138</v>
      </c>
      <c r="F225" s="268" t="s">
        <v>287</v>
      </c>
      <c r="G225" s="271">
        <f>'Timeliness Quarterly'!M73</f>
        <v>0</v>
      </c>
      <c r="H225" s="271">
        <f>'Timeliness Quarterly'!O73</f>
        <v>0</v>
      </c>
      <c r="I225" s="271">
        <f>'Timeliness Quarterly'!Q73</f>
        <v>0</v>
      </c>
      <c r="J225" s="271">
        <f>'Timeliness Quarterly'!S73</f>
        <v>0</v>
      </c>
      <c r="S225" s="268">
        <v>3</v>
      </c>
      <c r="T225" s="268"/>
    </row>
    <row r="226" spans="1:20" x14ac:dyDescent="0.25">
      <c r="A226" s="268">
        <f t="shared" si="4"/>
        <v>5</v>
      </c>
      <c r="B226" s="268">
        <f t="shared" si="4"/>
        <v>22</v>
      </c>
      <c r="C226" s="268" t="s">
        <v>296</v>
      </c>
      <c r="D226" s="268" t="s">
        <v>298</v>
      </c>
      <c r="E226" s="268" t="s">
        <v>132</v>
      </c>
      <c r="F226" s="268" t="s">
        <v>285</v>
      </c>
      <c r="G226" s="268">
        <f>IF(G165&lt;$S165,1,0)</f>
        <v>0</v>
      </c>
      <c r="H226" s="268">
        <f t="shared" ref="H226:J226" si="5">IF(H165&lt;$S165,1,0)</f>
        <v>0</v>
      </c>
      <c r="I226" s="268">
        <f t="shared" si="5"/>
        <v>0</v>
      </c>
      <c r="J226" s="268">
        <f t="shared" si="5"/>
        <v>0</v>
      </c>
      <c r="S226" s="268">
        <v>3</v>
      </c>
      <c r="T226" s="268"/>
    </row>
    <row r="227" spans="1:20" x14ac:dyDescent="0.25">
      <c r="A227" s="268">
        <f t="shared" si="4"/>
        <v>5</v>
      </c>
      <c r="B227" s="268">
        <f t="shared" si="4"/>
        <v>22</v>
      </c>
      <c r="C227" s="268" t="s">
        <v>296</v>
      </c>
      <c r="D227" s="268" t="s">
        <v>298</v>
      </c>
      <c r="E227" s="268" t="s">
        <v>133</v>
      </c>
      <c r="F227" s="268" t="s">
        <v>285</v>
      </c>
      <c r="G227" s="268">
        <f t="shared" ref="G227:J227" si="6">IF(G166&lt;$S166,1,0)</f>
        <v>0</v>
      </c>
      <c r="H227" s="268">
        <f t="shared" si="6"/>
        <v>0</v>
      </c>
      <c r="I227" s="268">
        <f t="shared" si="6"/>
        <v>0</v>
      </c>
      <c r="J227" s="268">
        <f t="shared" si="6"/>
        <v>0</v>
      </c>
      <c r="S227" s="268">
        <v>3</v>
      </c>
      <c r="T227" s="268"/>
    </row>
    <row r="228" spans="1:20" x14ac:dyDescent="0.25">
      <c r="A228" s="268">
        <f t="shared" si="4"/>
        <v>5</v>
      </c>
      <c r="B228" s="268">
        <f t="shared" si="4"/>
        <v>22</v>
      </c>
      <c r="C228" s="268" t="s">
        <v>296</v>
      </c>
      <c r="D228" s="268" t="s">
        <v>298</v>
      </c>
      <c r="E228" s="268" t="s">
        <v>140</v>
      </c>
      <c r="F228" s="268" t="s">
        <v>285</v>
      </c>
      <c r="G228" s="268">
        <f t="shared" ref="G228:J228" si="7">IF(G167&lt;$S167,1,0)</f>
        <v>0</v>
      </c>
      <c r="H228" s="268">
        <f t="shared" si="7"/>
        <v>0</v>
      </c>
      <c r="I228" s="268">
        <f t="shared" si="7"/>
        <v>0</v>
      </c>
      <c r="J228" s="268">
        <f t="shared" si="7"/>
        <v>0</v>
      </c>
      <c r="S228" s="268">
        <v>3</v>
      </c>
      <c r="T228" s="268"/>
    </row>
    <row r="229" spans="1:20" x14ac:dyDescent="0.25">
      <c r="A229" s="268">
        <f t="shared" si="4"/>
        <v>5</v>
      </c>
      <c r="B229" s="268">
        <f t="shared" si="4"/>
        <v>22</v>
      </c>
      <c r="C229" s="268" t="s">
        <v>296</v>
      </c>
      <c r="D229" s="268" t="s">
        <v>298</v>
      </c>
      <c r="E229" s="268" t="s">
        <v>137</v>
      </c>
      <c r="F229" s="268" t="s">
        <v>285</v>
      </c>
      <c r="G229" s="268">
        <f t="shared" ref="G229:J229" si="8">IF(G168&lt;$S168,1,0)</f>
        <v>0</v>
      </c>
      <c r="H229" s="268">
        <f t="shared" si="8"/>
        <v>0</v>
      </c>
      <c r="I229" s="268">
        <f t="shared" si="8"/>
        <v>0</v>
      </c>
      <c r="J229" s="268">
        <f t="shared" si="8"/>
        <v>0</v>
      </c>
      <c r="S229" s="268">
        <v>3</v>
      </c>
      <c r="T229" s="268"/>
    </row>
    <row r="230" spans="1:20" x14ac:dyDescent="0.25">
      <c r="A230" s="268">
        <f t="shared" si="4"/>
        <v>5</v>
      </c>
      <c r="B230" s="268">
        <f t="shared" si="4"/>
        <v>22</v>
      </c>
      <c r="C230" s="268" t="s">
        <v>296</v>
      </c>
      <c r="D230" s="268" t="s">
        <v>298</v>
      </c>
      <c r="E230" s="268" t="s">
        <v>134</v>
      </c>
      <c r="F230" s="268" t="s">
        <v>285</v>
      </c>
      <c r="G230" s="268">
        <f t="shared" ref="G230:J230" si="9">IF(G169&lt;$S169,1,0)</f>
        <v>0</v>
      </c>
      <c r="H230" s="268">
        <f t="shared" si="9"/>
        <v>0</v>
      </c>
      <c r="I230" s="268">
        <f t="shared" si="9"/>
        <v>0</v>
      </c>
      <c r="J230" s="268">
        <f t="shared" si="9"/>
        <v>1</v>
      </c>
      <c r="S230" s="268">
        <v>3</v>
      </c>
      <c r="T230" s="268"/>
    </row>
    <row r="231" spans="1:20" x14ac:dyDescent="0.25">
      <c r="A231" s="268">
        <f t="shared" si="4"/>
        <v>5</v>
      </c>
      <c r="B231" s="268">
        <f t="shared" si="4"/>
        <v>22</v>
      </c>
      <c r="C231" s="268" t="s">
        <v>296</v>
      </c>
      <c r="D231" s="268" t="s">
        <v>298</v>
      </c>
      <c r="E231" s="268" t="s">
        <v>135</v>
      </c>
      <c r="F231" s="268" t="s">
        <v>285</v>
      </c>
      <c r="G231" s="268">
        <f t="shared" ref="G231:J231" si="10">IF(G170&lt;$S170,1,0)</f>
        <v>0</v>
      </c>
      <c r="H231" s="268">
        <f t="shared" si="10"/>
        <v>0</v>
      </c>
      <c r="I231" s="268">
        <f t="shared" si="10"/>
        <v>0</v>
      </c>
      <c r="J231" s="268">
        <f t="shared" si="10"/>
        <v>0</v>
      </c>
      <c r="S231" s="268">
        <v>3</v>
      </c>
      <c r="T231" s="268"/>
    </row>
    <row r="232" spans="1:20" x14ac:dyDescent="0.25">
      <c r="A232" s="268">
        <f t="shared" si="4"/>
        <v>5</v>
      </c>
      <c r="B232" s="268">
        <f t="shared" si="4"/>
        <v>22</v>
      </c>
      <c r="C232" s="268" t="s">
        <v>296</v>
      </c>
      <c r="D232" s="268" t="s">
        <v>298</v>
      </c>
      <c r="E232" s="268" t="s">
        <v>136</v>
      </c>
      <c r="F232" s="268" t="s">
        <v>285</v>
      </c>
      <c r="G232" s="268">
        <f t="shared" ref="G232:J232" si="11">IF(G171&lt;$S171,1,0)</f>
        <v>0</v>
      </c>
      <c r="H232" s="268">
        <f t="shared" si="11"/>
        <v>0</v>
      </c>
      <c r="I232" s="268">
        <f t="shared" si="11"/>
        <v>0</v>
      </c>
      <c r="J232" s="268">
        <f t="shared" si="11"/>
        <v>0</v>
      </c>
      <c r="S232" s="268">
        <v>3</v>
      </c>
      <c r="T232" s="268"/>
    </row>
    <row r="233" spans="1:20" x14ac:dyDescent="0.25">
      <c r="A233" s="268">
        <f t="shared" si="4"/>
        <v>5</v>
      </c>
      <c r="B233" s="268">
        <f t="shared" si="4"/>
        <v>22</v>
      </c>
      <c r="C233" s="268" t="s">
        <v>296</v>
      </c>
      <c r="D233" s="268" t="s">
        <v>298</v>
      </c>
      <c r="E233" s="268" t="s">
        <v>93</v>
      </c>
      <c r="F233" s="268" t="s">
        <v>285</v>
      </c>
      <c r="G233" s="268">
        <f t="shared" ref="G233:J233" si="12">IF(G172&lt;$S172,1,0)</f>
        <v>0</v>
      </c>
      <c r="H233" s="268">
        <f t="shared" si="12"/>
        <v>0</v>
      </c>
      <c r="I233" s="268">
        <f t="shared" si="12"/>
        <v>0</v>
      </c>
      <c r="J233" s="268">
        <f t="shared" si="12"/>
        <v>0</v>
      </c>
      <c r="S233" s="268">
        <v>3</v>
      </c>
      <c r="T233" s="268"/>
    </row>
    <row r="234" spans="1:20" x14ac:dyDescent="0.25">
      <c r="A234" s="268">
        <f t="shared" si="4"/>
        <v>5</v>
      </c>
      <c r="B234" s="268">
        <f t="shared" si="4"/>
        <v>22</v>
      </c>
      <c r="C234" s="268" t="s">
        <v>296</v>
      </c>
      <c r="D234" s="268" t="s">
        <v>298</v>
      </c>
      <c r="E234" s="268" t="s">
        <v>139</v>
      </c>
      <c r="F234" s="268" t="s">
        <v>285</v>
      </c>
      <c r="G234" s="268">
        <f t="shared" ref="G234:J234" si="13">IF(G173&lt;$S173,1,0)</f>
        <v>0</v>
      </c>
      <c r="H234" s="268">
        <f t="shared" si="13"/>
        <v>0</v>
      </c>
      <c r="I234" s="268">
        <f t="shared" si="13"/>
        <v>0</v>
      </c>
      <c r="J234" s="268">
        <f t="shared" si="13"/>
        <v>0</v>
      </c>
      <c r="S234" s="268">
        <v>3</v>
      </c>
      <c r="T234" s="268"/>
    </row>
    <row r="235" spans="1:20" x14ac:dyDescent="0.25">
      <c r="A235" s="268">
        <f t="shared" si="4"/>
        <v>5</v>
      </c>
      <c r="B235" s="268">
        <f t="shared" si="4"/>
        <v>22</v>
      </c>
      <c r="C235" s="268" t="s">
        <v>296</v>
      </c>
      <c r="D235" s="268" t="s">
        <v>298</v>
      </c>
      <c r="E235" s="268" t="s">
        <v>138</v>
      </c>
      <c r="F235" s="268" t="s">
        <v>285</v>
      </c>
      <c r="G235" s="268">
        <f t="shared" ref="G235:J235" si="14">IF(G174&lt;$S174,1,0)</f>
        <v>0</v>
      </c>
      <c r="H235" s="268">
        <f t="shared" si="14"/>
        <v>0</v>
      </c>
      <c r="I235" s="268">
        <f t="shared" si="14"/>
        <v>0</v>
      </c>
      <c r="J235" s="268">
        <f t="shared" si="14"/>
        <v>0</v>
      </c>
      <c r="S235" s="268">
        <v>3</v>
      </c>
      <c r="T235" s="268"/>
    </row>
    <row r="236" spans="1:20" x14ac:dyDescent="0.25">
      <c r="A236" s="268">
        <f t="shared" si="4"/>
        <v>5</v>
      </c>
      <c r="B236" s="268">
        <f t="shared" si="4"/>
        <v>22</v>
      </c>
      <c r="C236" s="268" t="s">
        <v>296</v>
      </c>
      <c r="D236" s="268" t="s">
        <v>298</v>
      </c>
      <c r="E236" s="268" t="s">
        <v>132</v>
      </c>
      <c r="F236" s="268" t="s">
        <v>287</v>
      </c>
      <c r="G236" s="268">
        <f t="shared" ref="G236:J236" si="15">IF(G175&lt;$S175,1,0)</f>
        <v>0</v>
      </c>
      <c r="H236" s="268">
        <f t="shared" si="15"/>
        <v>0</v>
      </c>
      <c r="I236" s="268">
        <f t="shared" si="15"/>
        <v>0</v>
      </c>
      <c r="J236" s="268">
        <f t="shared" si="15"/>
        <v>0</v>
      </c>
      <c r="S236" s="268">
        <v>3</v>
      </c>
      <c r="T236" s="268"/>
    </row>
    <row r="237" spans="1:20" x14ac:dyDescent="0.25">
      <c r="A237" s="268">
        <f t="shared" si="4"/>
        <v>5</v>
      </c>
      <c r="B237" s="268">
        <f t="shared" si="4"/>
        <v>22</v>
      </c>
      <c r="C237" s="268" t="s">
        <v>296</v>
      </c>
      <c r="D237" s="268" t="s">
        <v>298</v>
      </c>
      <c r="E237" s="268" t="s">
        <v>133</v>
      </c>
      <c r="F237" s="268" t="s">
        <v>287</v>
      </c>
      <c r="G237" s="268">
        <f t="shared" ref="G237:J237" si="16">IF(G176&lt;$S176,1,0)</f>
        <v>0</v>
      </c>
      <c r="H237" s="268">
        <f t="shared" si="16"/>
        <v>0</v>
      </c>
      <c r="I237" s="268">
        <f t="shared" si="16"/>
        <v>0</v>
      </c>
      <c r="J237" s="268">
        <f t="shared" si="16"/>
        <v>0</v>
      </c>
      <c r="S237" s="268">
        <v>3</v>
      </c>
      <c r="T237" s="268"/>
    </row>
    <row r="238" spans="1:20" x14ac:dyDescent="0.25">
      <c r="A238" s="268">
        <f t="shared" si="4"/>
        <v>5</v>
      </c>
      <c r="B238" s="268">
        <f t="shared" si="4"/>
        <v>22</v>
      </c>
      <c r="C238" s="268" t="s">
        <v>296</v>
      </c>
      <c r="D238" s="268" t="s">
        <v>298</v>
      </c>
      <c r="E238" s="268" t="s">
        <v>140</v>
      </c>
      <c r="F238" s="268" t="s">
        <v>287</v>
      </c>
      <c r="G238" s="268">
        <f t="shared" ref="G238:J238" si="17">IF(G177&lt;$S177,1,0)</f>
        <v>0</v>
      </c>
      <c r="H238" s="268">
        <f t="shared" si="17"/>
        <v>0</v>
      </c>
      <c r="I238" s="268">
        <f t="shared" si="17"/>
        <v>0</v>
      </c>
      <c r="J238" s="268">
        <f t="shared" si="17"/>
        <v>0</v>
      </c>
      <c r="S238" s="268">
        <v>3</v>
      </c>
      <c r="T238" s="268"/>
    </row>
    <row r="239" spans="1:20" x14ac:dyDescent="0.25">
      <c r="A239" s="268">
        <f t="shared" si="4"/>
        <v>5</v>
      </c>
      <c r="B239" s="268">
        <f t="shared" si="4"/>
        <v>22</v>
      </c>
      <c r="C239" s="268" t="s">
        <v>296</v>
      </c>
      <c r="D239" s="268" t="s">
        <v>298</v>
      </c>
      <c r="E239" s="268" t="s">
        <v>137</v>
      </c>
      <c r="F239" s="268" t="s">
        <v>287</v>
      </c>
      <c r="G239" s="268">
        <f t="shared" ref="G239:J239" si="18">IF(G178&lt;$S178,1,0)</f>
        <v>0</v>
      </c>
      <c r="H239" s="268">
        <f t="shared" si="18"/>
        <v>0</v>
      </c>
      <c r="I239" s="268">
        <f t="shared" si="18"/>
        <v>0</v>
      </c>
      <c r="J239" s="268">
        <f t="shared" si="18"/>
        <v>0</v>
      </c>
      <c r="S239" s="268">
        <v>3</v>
      </c>
      <c r="T239" s="268"/>
    </row>
    <row r="240" spans="1:20" x14ac:dyDescent="0.25">
      <c r="A240" s="268">
        <f t="shared" si="4"/>
        <v>5</v>
      </c>
      <c r="B240" s="268">
        <f t="shared" si="4"/>
        <v>22</v>
      </c>
      <c r="C240" s="268" t="s">
        <v>296</v>
      </c>
      <c r="D240" s="268" t="s">
        <v>298</v>
      </c>
      <c r="E240" s="268" t="s">
        <v>134</v>
      </c>
      <c r="F240" s="268" t="s">
        <v>287</v>
      </c>
      <c r="G240" s="268">
        <f t="shared" ref="G240:J240" si="19">IF(G179&lt;$S179,1,0)</f>
        <v>0</v>
      </c>
      <c r="H240" s="268">
        <f t="shared" si="19"/>
        <v>0</v>
      </c>
      <c r="I240" s="268">
        <f t="shared" si="19"/>
        <v>0</v>
      </c>
      <c r="J240" s="268">
        <f t="shared" si="19"/>
        <v>0</v>
      </c>
      <c r="S240" s="268">
        <v>3</v>
      </c>
      <c r="T240" s="268"/>
    </row>
    <row r="241" spans="1:20" x14ac:dyDescent="0.25">
      <c r="A241" s="268">
        <f t="shared" si="4"/>
        <v>5</v>
      </c>
      <c r="B241" s="268">
        <f t="shared" si="4"/>
        <v>22</v>
      </c>
      <c r="C241" s="268" t="s">
        <v>296</v>
      </c>
      <c r="D241" s="268" t="s">
        <v>298</v>
      </c>
      <c r="E241" s="268" t="s">
        <v>135</v>
      </c>
      <c r="F241" s="268" t="s">
        <v>287</v>
      </c>
      <c r="G241" s="268">
        <f t="shared" ref="G241:J241" si="20">IF(G180&lt;$S180,1,0)</f>
        <v>0</v>
      </c>
      <c r="H241" s="268">
        <f t="shared" si="20"/>
        <v>0</v>
      </c>
      <c r="I241" s="268">
        <f t="shared" si="20"/>
        <v>0</v>
      </c>
      <c r="J241" s="268">
        <f t="shared" si="20"/>
        <v>0</v>
      </c>
      <c r="S241" s="268">
        <v>3</v>
      </c>
      <c r="T241" s="268"/>
    </row>
    <row r="242" spans="1:20" x14ac:dyDescent="0.25">
      <c r="A242" s="268">
        <f t="shared" si="4"/>
        <v>5</v>
      </c>
      <c r="B242" s="268">
        <f t="shared" si="4"/>
        <v>22</v>
      </c>
      <c r="C242" s="268" t="s">
        <v>296</v>
      </c>
      <c r="D242" s="268" t="s">
        <v>298</v>
      </c>
      <c r="E242" s="268" t="s">
        <v>136</v>
      </c>
      <c r="F242" s="268" t="s">
        <v>287</v>
      </c>
      <c r="G242" s="268">
        <f t="shared" ref="G242:J242" si="21">IF(G181&lt;$S181,1,0)</f>
        <v>0</v>
      </c>
      <c r="H242" s="268">
        <f t="shared" si="21"/>
        <v>0</v>
      </c>
      <c r="I242" s="268">
        <f t="shared" si="21"/>
        <v>0</v>
      </c>
      <c r="J242" s="268">
        <f t="shared" si="21"/>
        <v>0</v>
      </c>
      <c r="S242" s="268">
        <v>3</v>
      </c>
      <c r="T242" s="268"/>
    </row>
    <row r="243" spans="1:20" x14ac:dyDescent="0.25">
      <c r="A243" s="268">
        <f t="shared" si="4"/>
        <v>5</v>
      </c>
      <c r="B243" s="268">
        <f t="shared" si="4"/>
        <v>22</v>
      </c>
      <c r="C243" s="268" t="s">
        <v>296</v>
      </c>
      <c r="D243" s="268" t="s">
        <v>298</v>
      </c>
      <c r="E243" s="268" t="s">
        <v>93</v>
      </c>
      <c r="F243" s="268" t="s">
        <v>287</v>
      </c>
      <c r="G243" s="268">
        <f t="shared" ref="G243:J243" si="22">IF(G182&lt;$S182,1,0)</f>
        <v>0</v>
      </c>
      <c r="H243" s="268">
        <f t="shared" si="22"/>
        <v>0</v>
      </c>
      <c r="I243" s="268">
        <f t="shared" si="22"/>
        <v>0</v>
      </c>
      <c r="J243" s="268">
        <f t="shared" si="22"/>
        <v>0</v>
      </c>
      <c r="S243" s="268">
        <v>3</v>
      </c>
      <c r="T243" s="268"/>
    </row>
    <row r="244" spans="1:20" x14ac:dyDescent="0.25">
      <c r="A244" s="268">
        <f t="shared" si="4"/>
        <v>5</v>
      </c>
      <c r="B244" s="268">
        <f t="shared" si="4"/>
        <v>22</v>
      </c>
      <c r="C244" s="268" t="s">
        <v>296</v>
      </c>
      <c r="D244" s="268" t="s">
        <v>298</v>
      </c>
      <c r="E244" s="268" t="s">
        <v>139</v>
      </c>
      <c r="F244" s="268" t="s">
        <v>287</v>
      </c>
      <c r="G244" s="268">
        <f t="shared" ref="G244:J244" si="23">IF(G183&lt;$S183,1,0)</f>
        <v>0</v>
      </c>
      <c r="H244" s="268">
        <f t="shared" si="23"/>
        <v>0</v>
      </c>
      <c r="I244" s="268">
        <f t="shared" si="23"/>
        <v>0</v>
      </c>
      <c r="J244" s="268">
        <f t="shared" si="23"/>
        <v>0</v>
      </c>
      <c r="S244" s="268">
        <v>3</v>
      </c>
      <c r="T244" s="268"/>
    </row>
    <row r="245" spans="1:20" x14ac:dyDescent="0.25">
      <c r="A245" s="268">
        <f t="shared" si="4"/>
        <v>5</v>
      </c>
      <c r="B245" s="268">
        <f t="shared" si="4"/>
        <v>22</v>
      </c>
      <c r="C245" s="268" t="s">
        <v>296</v>
      </c>
      <c r="D245" s="268" t="s">
        <v>298</v>
      </c>
      <c r="E245" s="268" t="s">
        <v>138</v>
      </c>
      <c r="F245" s="268" t="s">
        <v>287</v>
      </c>
      <c r="G245" s="268">
        <f t="shared" ref="G245:J245" si="24">IF(G184&lt;$S184,1,0)</f>
        <v>0</v>
      </c>
      <c r="H245" s="268">
        <f t="shared" si="24"/>
        <v>0</v>
      </c>
      <c r="I245" s="268">
        <f t="shared" si="24"/>
        <v>0</v>
      </c>
      <c r="J245" s="268">
        <f t="shared" si="24"/>
        <v>0</v>
      </c>
      <c r="S245" s="268">
        <v>3</v>
      </c>
      <c r="T245" s="268"/>
    </row>
    <row r="246" spans="1:20" ht="27" x14ac:dyDescent="0.25">
      <c r="A246" s="48" t="s">
        <v>96</v>
      </c>
      <c r="B246" s="48" t="s">
        <v>118</v>
      </c>
      <c r="C246" s="48" t="s">
        <v>153</v>
      </c>
      <c r="D246" s="48" t="s">
        <v>154</v>
      </c>
      <c r="E246" s="48" t="s">
        <v>155</v>
      </c>
      <c r="F246" s="48" t="s">
        <v>156</v>
      </c>
      <c r="G246" s="48" t="s">
        <v>131</v>
      </c>
      <c r="H246" s="63"/>
    </row>
    <row r="247" spans="1:20" x14ac:dyDescent="0.25">
      <c r="A247" s="268">
        <f t="shared" si="4"/>
        <v>5</v>
      </c>
      <c r="B247" s="268">
        <f t="shared" si="4"/>
        <v>22</v>
      </c>
      <c r="C247" s="268" t="s">
        <v>299</v>
      </c>
      <c r="D247" s="268" t="s">
        <v>132</v>
      </c>
      <c r="E247" s="271">
        <f>'Sub Cases Monthly'!R11</f>
        <v>0</v>
      </c>
      <c r="F247" s="268"/>
      <c r="G247" s="268">
        <v>2</v>
      </c>
      <c r="H247" s="63"/>
    </row>
    <row r="248" spans="1:20" x14ac:dyDescent="0.25">
      <c r="A248" s="268">
        <f t="shared" si="4"/>
        <v>5</v>
      </c>
      <c r="B248" s="268">
        <f t="shared" si="4"/>
        <v>22</v>
      </c>
      <c r="C248" s="268" t="s">
        <v>299</v>
      </c>
      <c r="D248" s="268" t="s">
        <v>133</v>
      </c>
      <c r="E248" s="271">
        <f>'Sub Cases Monthly'!R22</f>
        <v>0</v>
      </c>
      <c r="F248" s="268"/>
      <c r="G248" s="268">
        <v>2</v>
      </c>
      <c r="H248" s="63"/>
    </row>
    <row r="249" spans="1:20" x14ac:dyDescent="0.25">
      <c r="A249" s="268">
        <f t="shared" ref="A249:B258" si="25">A$21</f>
        <v>5</v>
      </c>
      <c r="B249" s="268">
        <f t="shared" si="25"/>
        <v>22</v>
      </c>
      <c r="C249" s="268" t="s">
        <v>299</v>
      </c>
      <c r="D249" s="268" t="s">
        <v>140</v>
      </c>
      <c r="E249" s="271">
        <f>'Sub Cases Monthly'!R31</f>
        <v>0</v>
      </c>
      <c r="F249" s="268"/>
      <c r="G249" s="268">
        <v>2</v>
      </c>
      <c r="H249" s="63"/>
    </row>
    <row r="250" spans="1:20" x14ac:dyDescent="0.25">
      <c r="A250" s="268">
        <f t="shared" si="25"/>
        <v>5</v>
      </c>
      <c r="B250" s="268">
        <f t="shared" si="25"/>
        <v>22</v>
      </c>
      <c r="C250" s="268" t="s">
        <v>299</v>
      </c>
      <c r="D250" s="268" t="s">
        <v>137</v>
      </c>
      <c r="E250" s="271">
        <f>'Sub Cases Monthly'!R38</f>
        <v>0</v>
      </c>
      <c r="F250" s="268"/>
      <c r="G250" s="268">
        <v>2</v>
      </c>
      <c r="H250" s="63"/>
    </row>
    <row r="251" spans="1:20" x14ac:dyDescent="0.25">
      <c r="A251" s="268">
        <f t="shared" si="25"/>
        <v>5</v>
      </c>
      <c r="B251" s="268">
        <f t="shared" si="25"/>
        <v>22</v>
      </c>
      <c r="C251" s="268" t="s">
        <v>299</v>
      </c>
      <c r="D251" s="268" t="s">
        <v>134</v>
      </c>
      <c r="E251" s="271">
        <f>'Sub Cases Monthly'!R44</f>
        <v>0</v>
      </c>
      <c r="F251" s="268"/>
      <c r="G251" s="268">
        <v>2</v>
      </c>
      <c r="H251" s="63"/>
    </row>
    <row r="252" spans="1:20" x14ac:dyDescent="0.25">
      <c r="A252" s="268">
        <f t="shared" si="25"/>
        <v>5</v>
      </c>
      <c r="B252" s="268">
        <f t="shared" si="25"/>
        <v>22</v>
      </c>
      <c r="C252" s="268" t="s">
        <v>299</v>
      </c>
      <c r="D252" s="268" t="s">
        <v>135</v>
      </c>
      <c r="E252" s="271">
        <f>'Sub Cases Monthly'!R69</f>
        <v>0</v>
      </c>
      <c r="F252" s="268"/>
      <c r="G252" s="268">
        <v>2</v>
      </c>
    </row>
    <row r="253" spans="1:20" x14ac:dyDescent="0.25">
      <c r="A253" s="268">
        <f t="shared" si="25"/>
        <v>5</v>
      </c>
      <c r="B253" s="268">
        <f t="shared" si="25"/>
        <v>22</v>
      </c>
      <c r="C253" s="268" t="s">
        <v>299</v>
      </c>
      <c r="D253" s="268" t="s">
        <v>136</v>
      </c>
      <c r="E253" s="271">
        <f>'Sub Cases Monthly'!R84</f>
        <v>0</v>
      </c>
      <c r="F253" s="268"/>
      <c r="G253" s="268">
        <v>2</v>
      </c>
      <c r="H253" s="63"/>
    </row>
    <row r="254" spans="1:20" x14ac:dyDescent="0.25">
      <c r="A254" s="268">
        <f t="shared" si="25"/>
        <v>5</v>
      </c>
      <c r="B254" s="268">
        <f t="shared" si="25"/>
        <v>22</v>
      </c>
      <c r="C254" s="268" t="s">
        <v>299</v>
      </c>
      <c r="D254" s="268" t="s">
        <v>93</v>
      </c>
      <c r="E254" s="271">
        <f>'Sub Cases Monthly'!R105</f>
        <v>0</v>
      </c>
      <c r="F254" s="268"/>
      <c r="G254" s="268">
        <v>2</v>
      </c>
    </row>
    <row r="255" spans="1:20" x14ac:dyDescent="0.25">
      <c r="A255" s="268">
        <f t="shared" si="25"/>
        <v>5</v>
      </c>
      <c r="B255" s="268">
        <f t="shared" si="25"/>
        <v>22</v>
      </c>
      <c r="C255" s="268" t="s">
        <v>299</v>
      </c>
      <c r="D255" s="268" t="s">
        <v>139</v>
      </c>
      <c r="E255" s="271">
        <f>'Sub Cases Monthly'!R119</f>
        <v>0</v>
      </c>
      <c r="F255" s="268"/>
      <c r="G255" s="268">
        <v>2</v>
      </c>
    </row>
    <row r="256" spans="1:20" x14ac:dyDescent="0.25">
      <c r="A256" s="268">
        <f t="shared" si="25"/>
        <v>5</v>
      </c>
      <c r="B256" s="268">
        <f t="shared" si="25"/>
        <v>22</v>
      </c>
      <c r="C256" s="268" t="s">
        <v>299</v>
      </c>
      <c r="D256" s="268" t="s">
        <v>138</v>
      </c>
      <c r="E256" s="271">
        <f>'Sub Cases Monthly'!R131</f>
        <v>0</v>
      </c>
      <c r="F256" s="268"/>
      <c r="G256" s="268">
        <v>2</v>
      </c>
    </row>
    <row r="257" spans="1:20" ht="27" x14ac:dyDescent="0.25">
      <c r="A257" s="48" t="s">
        <v>96</v>
      </c>
      <c r="B257" s="48" t="s">
        <v>118</v>
      </c>
      <c r="C257" s="48" t="s">
        <v>280</v>
      </c>
      <c r="D257" s="48" t="s">
        <v>281</v>
      </c>
      <c r="E257" s="48" t="s">
        <v>300</v>
      </c>
      <c r="F257" s="48" t="s">
        <v>301</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284</v>
      </c>
      <c r="T257" s="48" t="s">
        <v>131</v>
      </c>
    </row>
    <row r="258" spans="1:20" x14ac:dyDescent="0.25">
      <c r="A258" s="268">
        <f t="shared" si="25"/>
        <v>5</v>
      </c>
      <c r="B258" s="268">
        <f t="shared" si="25"/>
        <v>22</v>
      </c>
      <c r="C258" s="268" t="s">
        <v>274</v>
      </c>
      <c r="D258" s="268" t="s">
        <v>302</v>
      </c>
      <c r="E258" s="268" t="s">
        <v>303</v>
      </c>
      <c r="F258" s="268" t="s">
        <v>286</v>
      </c>
      <c r="G258" s="272">
        <f>'Outputs Monthly'!O7</f>
        <v>395923</v>
      </c>
      <c r="H258" s="268"/>
      <c r="I258" s="268"/>
      <c r="J258" s="268"/>
      <c r="K258" s="268"/>
      <c r="L258" s="268"/>
      <c r="M258" s="268"/>
      <c r="N258" s="268"/>
      <c r="O258" s="268"/>
      <c r="P258" s="268"/>
      <c r="Q258" s="268"/>
      <c r="R258" s="268"/>
      <c r="S258" s="268">
        <v>1</v>
      </c>
      <c r="T258" s="268">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305</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238</v>
      </c>
      <c r="E71" s="4" t="s">
        <v>307</v>
      </c>
    </row>
    <row r="72" spans="1:5" ht="13.5" x14ac:dyDescent="0.25">
      <c r="A72" s="2">
        <v>1</v>
      </c>
      <c r="B72" s="2" t="s">
        <v>76</v>
      </c>
      <c r="C72" s="2" t="s">
        <v>0</v>
      </c>
      <c r="D72" s="2" t="s">
        <v>239</v>
      </c>
      <c r="E72" t="s">
        <v>401</v>
      </c>
    </row>
    <row r="73" spans="1:5" ht="13.5" x14ac:dyDescent="0.25">
      <c r="A73" s="2">
        <v>2</v>
      </c>
      <c r="B73" s="2" t="s">
        <v>77</v>
      </c>
      <c r="C73" s="2" t="s">
        <v>1</v>
      </c>
      <c r="D73" s="2" t="s">
        <v>241</v>
      </c>
      <c r="E73" t="s">
        <v>402</v>
      </c>
    </row>
    <row r="74" spans="1:5" ht="13.5" x14ac:dyDescent="0.25">
      <c r="A74" s="2">
        <v>3</v>
      </c>
      <c r="B74" s="2" t="s">
        <v>78</v>
      </c>
      <c r="C74" s="2"/>
      <c r="D74" s="2" t="s">
        <v>242</v>
      </c>
      <c r="E74" t="s">
        <v>403</v>
      </c>
    </row>
    <row r="75" spans="1:5" ht="13.5" x14ac:dyDescent="0.25">
      <c r="A75" s="2">
        <v>4</v>
      </c>
      <c r="B75" s="2" t="s">
        <v>79</v>
      </c>
      <c r="C75" s="2"/>
      <c r="D75" s="2" t="s">
        <v>243</v>
      </c>
      <c r="E75" t="s">
        <v>404</v>
      </c>
    </row>
    <row r="76" spans="1:5" ht="13.5" x14ac:dyDescent="0.25">
      <c r="A76" s="2">
        <v>5</v>
      </c>
      <c r="B76" s="2" t="s">
        <v>80</v>
      </c>
      <c r="C76" s="2"/>
      <c r="D76" s="2" t="s">
        <v>244</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390</v>
      </c>
      <c r="B89" s="3" t="s">
        <v>391</v>
      </c>
    </row>
    <row r="90" spans="1:5" x14ac:dyDescent="0.2">
      <c r="A90">
        <v>0</v>
      </c>
      <c r="B90" t="s">
        <v>310</v>
      </c>
    </row>
    <row r="91" spans="1:5" x14ac:dyDescent="0.2">
      <c r="A91">
        <v>0</v>
      </c>
      <c r="B91" t="s">
        <v>311</v>
      </c>
    </row>
    <row r="92" spans="1:5" x14ac:dyDescent="0.2">
      <c r="A92">
        <v>0</v>
      </c>
      <c r="B92" t="s">
        <v>312</v>
      </c>
    </row>
    <row r="93" spans="1:5" x14ac:dyDescent="0.2">
      <c r="A93">
        <v>8</v>
      </c>
      <c r="B93" t="s">
        <v>313</v>
      </c>
    </row>
    <row r="94" spans="1:5" x14ac:dyDescent="0.2">
      <c r="A94">
        <v>4</v>
      </c>
      <c r="B94" t="s">
        <v>314</v>
      </c>
    </row>
    <row r="95" spans="1:5" x14ac:dyDescent="0.2">
      <c r="A95">
        <v>3</v>
      </c>
      <c r="B95" t="s">
        <v>315</v>
      </c>
    </row>
    <row r="96" spans="1:5" x14ac:dyDescent="0.2">
      <c r="A96">
        <v>0</v>
      </c>
      <c r="B96" t="s">
        <v>316</v>
      </c>
    </row>
    <row r="97" spans="1:2" x14ac:dyDescent="0.2">
      <c r="A97">
        <v>0</v>
      </c>
      <c r="B97" t="s">
        <v>317</v>
      </c>
    </row>
    <row r="99" spans="1:2" x14ac:dyDescent="0.2">
      <c r="A99">
        <v>7</v>
      </c>
      <c r="B99" t="s">
        <v>318</v>
      </c>
    </row>
    <row r="100" spans="1:2" x14ac:dyDescent="0.2">
      <c r="A100">
        <v>5</v>
      </c>
      <c r="B100" t="s">
        <v>319</v>
      </c>
    </row>
    <row r="101" spans="1:2" x14ac:dyDescent="0.2">
      <c r="A101">
        <v>3</v>
      </c>
      <c r="B101" t="s">
        <v>320</v>
      </c>
    </row>
    <row r="102" spans="1:2" x14ac:dyDescent="0.2">
      <c r="A102">
        <v>3</v>
      </c>
      <c r="B102" t="s">
        <v>315</v>
      </c>
    </row>
    <row r="103" spans="1:2" x14ac:dyDescent="0.2">
      <c r="A103">
        <v>0</v>
      </c>
      <c r="B103" t="s">
        <v>316</v>
      </c>
    </row>
    <row r="104" spans="1:2" x14ac:dyDescent="0.2">
      <c r="A104">
        <v>0</v>
      </c>
      <c r="B104" t="s">
        <v>317</v>
      </c>
    </row>
    <row r="106" spans="1:2" x14ac:dyDescent="0.2">
      <c r="A106">
        <v>7</v>
      </c>
      <c r="B106" t="s">
        <v>321</v>
      </c>
    </row>
    <row r="107" spans="1:2" x14ac:dyDescent="0.2">
      <c r="A107">
        <v>3</v>
      </c>
      <c r="B107" t="s">
        <v>322</v>
      </c>
    </row>
    <row r="108" spans="1:2" x14ac:dyDescent="0.2">
      <c r="A108">
        <v>4</v>
      </c>
      <c r="B108" t="s">
        <v>323</v>
      </c>
    </row>
    <row r="109" spans="1:2" x14ac:dyDescent="0.2">
      <c r="A109">
        <v>0</v>
      </c>
      <c r="B109" t="s">
        <v>317</v>
      </c>
    </row>
    <row r="111" spans="1:2" x14ac:dyDescent="0.2">
      <c r="A111">
        <v>7</v>
      </c>
      <c r="B111" t="s">
        <v>324</v>
      </c>
    </row>
    <row r="112" spans="1:2" x14ac:dyDescent="0.2">
      <c r="A112">
        <v>6</v>
      </c>
      <c r="B112" t="s">
        <v>325</v>
      </c>
    </row>
    <row r="113" spans="1:2" x14ac:dyDescent="0.2">
      <c r="A113">
        <v>0</v>
      </c>
      <c r="B113" t="s">
        <v>326</v>
      </c>
    </row>
    <row r="115" spans="1:2" x14ac:dyDescent="0.2">
      <c r="A115">
        <v>7</v>
      </c>
      <c r="B115" t="s">
        <v>327</v>
      </c>
    </row>
    <row r="116" spans="1:2" x14ac:dyDescent="0.2">
      <c r="A116">
        <v>7</v>
      </c>
      <c r="B116" t="s">
        <v>328</v>
      </c>
    </row>
    <row r="117" spans="1:2" x14ac:dyDescent="0.2">
      <c r="A117">
        <v>7</v>
      </c>
      <c r="B117" t="s">
        <v>329</v>
      </c>
    </row>
    <row r="118" spans="1:2" x14ac:dyDescent="0.2">
      <c r="A118">
        <v>6</v>
      </c>
      <c r="B118" t="s">
        <v>330</v>
      </c>
    </row>
    <row r="119" spans="1:2" x14ac:dyDescent="0.2">
      <c r="A119">
        <v>6</v>
      </c>
      <c r="B119" t="s">
        <v>331</v>
      </c>
    </row>
    <row r="120" spans="1:2" x14ac:dyDescent="0.2">
      <c r="A120">
        <v>7</v>
      </c>
      <c r="B120" t="s">
        <v>332</v>
      </c>
    </row>
    <row r="121" spans="1:2" x14ac:dyDescent="0.2">
      <c r="A121">
        <v>6</v>
      </c>
      <c r="B121" t="s">
        <v>333</v>
      </c>
    </row>
    <row r="122" spans="1:2" x14ac:dyDescent="0.2">
      <c r="A122">
        <v>7</v>
      </c>
      <c r="B122" t="s">
        <v>334</v>
      </c>
    </row>
    <row r="123" spans="1:2" x14ac:dyDescent="0.2">
      <c r="A123">
        <v>9</v>
      </c>
      <c r="B123" t="s">
        <v>335</v>
      </c>
    </row>
    <row r="124" spans="1:2" x14ac:dyDescent="0.2">
      <c r="A124">
        <v>8</v>
      </c>
      <c r="B124" t="s">
        <v>336</v>
      </c>
    </row>
    <row r="125" spans="1:2" x14ac:dyDescent="0.2">
      <c r="A125">
        <v>6</v>
      </c>
      <c r="B125" t="s">
        <v>337</v>
      </c>
    </row>
    <row r="126" spans="1:2" x14ac:dyDescent="0.2">
      <c r="A126">
        <v>6</v>
      </c>
      <c r="B126" t="s">
        <v>338</v>
      </c>
    </row>
    <row r="127" spans="1:2" x14ac:dyDescent="0.2">
      <c r="A127">
        <v>8</v>
      </c>
      <c r="B127" t="s">
        <v>339</v>
      </c>
    </row>
    <row r="128" spans="1:2" x14ac:dyDescent="0.2">
      <c r="A128">
        <v>4</v>
      </c>
      <c r="B128" t="s">
        <v>340</v>
      </c>
    </row>
    <row r="129" spans="1:2" x14ac:dyDescent="0.2">
      <c r="A129">
        <v>2</v>
      </c>
      <c r="B129" t="s">
        <v>341</v>
      </c>
    </row>
    <row r="130" spans="1:2" x14ac:dyDescent="0.2">
      <c r="A130">
        <v>1</v>
      </c>
      <c r="B130" t="s">
        <v>342</v>
      </c>
    </row>
    <row r="131" spans="1:2" x14ac:dyDescent="0.2">
      <c r="A131">
        <v>3</v>
      </c>
      <c r="B131" t="s">
        <v>343</v>
      </c>
    </row>
    <row r="132" spans="1:2" x14ac:dyDescent="0.2">
      <c r="A132">
        <v>3</v>
      </c>
      <c r="B132" t="s">
        <v>344</v>
      </c>
    </row>
    <row r="133" spans="1:2" x14ac:dyDescent="0.2">
      <c r="A133">
        <v>2</v>
      </c>
      <c r="B133" t="s">
        <v>345</v>
      </c>
    </row>
    <row r="134" spans="1:2" x14ac:dyDescent="0.2">
      <c r="A134">
        <v>2</v>
      </c>
      <c r="B134" t="s">
        <v>346</v>
      </c>
    </row>
    <row r="135" spans="1:2" x14ac:dyDescent="0.2">
      <c r="A135">
        <v>3</v>
      </c>
      <c r="B135" t="s">
        <v>347</v>
      </c>
    </row>
    <row r="136" spans="1:2" x14ac:dyDescent="0.2">
      <c r="A136">
        <v>0</v>
      </c>
      <c r="B136" t="s">
        <v>348</v>
      </c>
    </row>
    <row r="138" spans="1:2" x14ac:dyDescent="0.2">
      <c r="A138">
        <v>6</v>
      </c>
      <c r="B138" t="s">
        <v>349</v>
      </c>
    </row>
    <row r="139" spans="1:2" x14ac:dyDescent="0.2">
      <c r="A139">
        <v>5</v>
      </c>
      <c r="B139" t="s">
        <v>350</v>
      </c>
    </row>
    <row r="140" spans="1:2" x14ac:dyDescent="0.2">
      <c r="A140">
        <v>4</v>
      </c>
      <c r="B140" t="s">
        <v>351</v>
      </c>
    </row>
    <row r="141" spans="1:2" x14ac:dyDescent="0.2">
      <c r="A141">
        <v>6</v>
      </c>
      <c r="B141" t="s">
        <v>352</v>
      </c>
    </row>
    <row r="142" spans="1:2" x14ac:dyDescent="0.2">
      <c r="A142">
        <v>4</v>
      </c>
      <c r="B142" t="s">
        <v>353</v>
      </c>
    </row>
    <row r="143" spans="1:2" x14ac:dyDescent="0.2">
      <c r="A143">
        <v>3</v>
      </c>
      <c r="B143" t="s">
        <v>354</v>
      </c>
    </row>
    <row r="144" spans="1:2" x14ac:dyDescent="0.2">
      <c r="A144">
        <v>3</v>
      </c>
      <c r="B144" t="s">
        <v>347</v>
      </c>
    </row>
    <row r="145" spans="1:2" x14ac:dyDescent="0.2">
      <c r="A145">
        <v>2</v>
      </c>
      <c r="B145" t="s">
        <v>355</v>
      </c>
    </row>
    <row r="146" spans="1:2" x14ac:dyDescent="0.2">
      <c r="A146">
        <v>0</v>
      </c>
      <c r="B146" t="s">
        <v>348</v>
      </c>
    </row>
    <row r="148" spans="1:2" x14ac:dyDescent="0.2">
      <c r="A148">
        <v>7</v>
      </c>
      <c r="B148" t="s">
        <v>356</v>
      </c>
    </row>
    <row r="149" spans="1:2" x14ac:dyDescent="0.2">
      <c r="A149">
        <v>10</v>
      </c>
      <c r="B149" t="s">
        <v>357</v>
      </c>
    </row>
    <row r="150" spans="1:2" x14ac:dyDescent="0.2">
      <c r="A150">
        <v>7</v>
      </c>
      <c r="B150" t="s">
        <v>358</v>
      </c>
    </row>
    <row r="151" spans="1:2" x14ac:dyDescent="0.2">
      <c r="A151">
        <v>6</v>
      </c>
      <c r="B151" t="s">
        <v>359</v>
      </c>
    </row>
    <row r="152" spans="1:2" x14ac:dyDescent="0.2">
      <c r="A152">
        <v>6</v>
      </c>
      <c r="B152" t="s">
        <v>360</v>
      </c>
    </row>
    <row r="153" spans="1:2" x14ac:dyDescent="0.2">
      <c r="A153">
        <v>4</v>
      </c>
      <c r="B153" t="s">
        <v>361</v>
      </c>
    </row>
    <row r="154" spans="1:2" x14ac:dyDescent="0.2">
      <c r="A154">
        <v>8</v>
      </c>
      <c r="B154" t="s">
        <v>339</v>
      </c>
    </row>
    <row r="155" spans="1:2" x14ac:dyDescent="0.2">
      <c r="A155">
        <v>6</v>
      </c>
      <c r="B155" t="s">
        <v>362</v>
      </c>
    </row>
    <row r="156" spans="1:2" x14ac:dyDescent="0.2">
      <c r="A156">
        <v>1</v>
      </c>
      <c r="B156" t="s">
        <v>363</v>
      </c>
    </row>
    <row r="157" spans="1:2" x14ac:dyDescent="0.2">
      <c r="A157">
        <v>1</v>
      </c>
      <c r="B157" t="s">
        <v>364</v>
      </c>
    </row>
    <row r="158" spans="1:2" x14ac:dyDescent="0.2">
      <c r="A158">
        <v>1</v>
      </c>
      <c r="B158" t="s">
        <v>365</v>
      </c>
    </row>
    <row r="159" spans="1:2" x14ac:dyDescent="0.2">
      <c r="A159">
        <v>2</v>
      </c>
      <c r="B159" t="s">
        <v>366</v>
      </c>
    </row>
    <row r="160" spans="1:2" x14ac:dyDescent="0.2">
      <c r="A160">
        <v>2</v>
      </c>
      <c r="B160" t="s">
        <v>367</v>
      </c>
    </row>
    <row r="161" spans="1:2" x14ac:dyDescent="0.2">
      <c r="A161">
        <v>2</v>
      </c>
      <c r="B161" t="s">
        <v>368</v>
      </c>
    </row>
    <row r="162" spans="1:2" x14ac:dyDescent="0.2">
      <c r="A162">
        <v>3</v>
      </c>
      <c r="B162" t="s">
        <v>369</v>
      </c>
    </row>
    <row r="163" spans="1:2" x14ac:dyDescent="0.2">
      <c r="A163">
        <v>0</v>
      </c>
      <c r="B163" t="s">
        <v>370</v>
      </c>
    </row>
    <row r="164" spans="1:2" x14ac:dyDescent="0.2">
      <c r="A164">
        <v>6</v>
      </c>
      <c r="B164" t="s">
        <v>371</v>
      </c>
    </row>
    <row r="165" spans="1:2" x14ac:dyDescent="0.2">
      <c r="A165">
        <v>0</v>
      </c>
      <c r="B165" t="s">
        <v>348</v>
      </c>
    </row>
    <row r="167" spans="1:2" x14ac:dyDescent="0.2">
      <c r="A167">
        <v>4</v>
      </c>
      <c r="B167" t="s">
        <v>372</v>
      </c>
    </row>
    <row r="168" spans="1:2" x14ac:dyDescent="0.2">
      <c r="A168">
        <v>9</v>
      </c>
      <c r="B168" t="s">
        <v>373</v>
      </c>
    </row>
    <row r="169" spans="1:2" x14ac:dyDescent="0.2">
      <c r="A169">
        <v>6</v>
      </c>
      <c r="B169" t="s">
        <v>374</v>
      </c>
    </row>
    <row r="170" spans="1:2" x14ac:dyDescent="0.2">
      <c r="A170">
        <v>8</v>
      </c>
      <c r="B170" t="s">
        <v>375</v>
      </c>
    </row>
    <row r="171" spans="1:2" x14ac:dyDescent="0.2">
      <c r="A171">
        <v>6</v>
      </c>
      <c r="B171" t="s">
        <v>376</v>
      </c>
    </row>
    <row r="172" spans="1:2" x14ac:dyDescent="0.2">
      <c r="A172">
        <v>5</v>
      </c>
      <c r="B172" t="s">
        <v>377</v>
      </c>
    </row>
    <row r="173" spans="1:2" x14ac:dyDescent="0.2">
      <c r="A173">
        <v>4</v>
      </c>
      <c r="B173" t="s">
        <v>378</v>
      </c>
    </row>
    <row r="174" spans="1:2" x14ac:dyDescent="0.2">
      <c r="A174">
        <v>5</v>
      </c>
      <c r="B174" t="s">
        <v>379</v>
      </c>
    </row>
    <row r="175" spans="1:2" x14ac:dyDescent="0.2">
      <c r="A175">
        <v>7</v>
      </c>
      <c r="B175" t="s">
        <v>380</v>
      </c>
    </row>
    <row r="176" spans="1:2" x14ac:dyDescent="0.2">
      <c r="A176">
        <v>2</v>
      </c>
      <c r="B176" t="s">
        <v>381</v>
      </c>
    </row>
    <row r="177" spans="1:2" x14ac:dyDescent="0.2">
      <c r="A177">
        <v>0</v>
      </c>
      <c r="B177" t="s">
        <v>317</v>
      </c>
    </row>
    <row r="179" spans="1:2" x14ac:dyDescent="0.2">
      <c r="A179">
        <v>9</v>
      </c>
      <c r="B179" t="s">
        <v>382</v>
      </c>
    </row>
    <row r="180" spans="1:2" x14ac:dyDescent="0.2">
      <c r="A180">
        <v>3</v>
      </c>
      <c r="B180" t="s">
        <v>383</v>
      </c>
    </row>
    <row r="181" spans="1:2" x14ac:dyDescent="0.2">
      <c r="A181">
        <v>4</v>
      </c>
      <c r="B181" t="s">
        <v>384</v>
      </c>
    </row>
    <row r="182" spans="1:2" x14ac:dyDescent="0.2">
      <c r="A182">
        <v>3</v>
      </c>
      <c r="B182" t="s">
        <v>385</v>
      </c>
    </row>
    <row r="183" spans="1:2" x14ac:dyDescent="0.2">
      <c r="A183">
        <v>4</v>
      </c>
      <c r="B183" t="s">
        <v>386</v>
      </c>
    </row>
    <row r="184" spans="1:2" x14ac:dyDescent="0.2">
      <c r="A184">
        <v>4</v>
      </c>
      <c r="B184" t="s">
        <v>323</v>
      </c>
    </row>
    <row r="185" spans="1:2" x14ac:dyDescent="0.2">
      <c r="A185">
        <v>4</v>
      </c>
      <c r="B185" t="s">
        <v>387</v>
      </c>
    </row>
    <row r="186" spans="1:2" x14ac:dyDescent="0.2">
      <c r="A186">
        <v>2</v>
      </c>
      <c r="B186" t="s">
        <v>388</v>
      </c>
    </row>
    <row r="187" spans="1:2" x14ac:dyDescent="0.2">
      <c r="A187">
        <v>0</v>
      </c>
      <c r="B187" t="s">
        <v>317</v>
      </c>
    </row>
    <row r="189" spans="1:2" x14ac:dyDescent="0.2">
      <c r="A189">
        <v>3</v>
      </c>
      <c r="B189" t="s">
        <v>389</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 Cases Monthly</vt:lpstr>
      <vt:lpstr>Outputs Monthly</vt:lpstr>
      <vt:lpstr>Timeliness Quarterly</vt:lpstr>
      <vt:lpstr>Sub Cases Weighted Total (Auto)</vt:lpstr>
      <vt:lpstr>ReportInfo</vt:lpstr>
      <vt:lpstr>LookupData</vt:lpstr>
      <vt:lpstr>'Outputs Monthly'!Print_Area</vt:lpstr>
      <vt:lpstr>'Sub Cases Monthly'!Print_Area</vt:lpstr>
      <vt:lpstr>'Sub Cases Weighted Total (Auto)'!Print_Area</vt:lpstr>
      <vt:lpstr>'Timeliness Quarterly'!Print_Area</vt:lpstr>
      <vt:lpstr>'Outputs Monthly'!Print_Titles</vt:lpstr>
      <vt:lpstr>'Sub Cases Monthly'!Print_Titles</vt:lpstr>
      <vt:lpstr>'Sub 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2022-08-17T14:16:46Z</cp:lastPrinted>
  <dcterms:created xsi:type="dcterms:W3CDTF">1996-10-14T23:33:28Z</dcterms:created>
  <dcterms:modified xsi:type="dcterms:W3CDTF">2022-09-13T11:12:13Z</dcterms:modified>
</cp:coreProperties>
</file>