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<sst xmlns="http://schemas.openxmlformats.org/spreadsheetml/2006/main" count="1550" uniqueCount="437">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</sst>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23" fillId="0" borderId="15" xfId="0" applyFont="1" applyBorder="1" applyAlignment="1" applyProtection="1">
      <alignment horizontal="right" vertical="center"/>
    </xf>
    <xf numFmtId="0" fontId="23" fillId="0" borderId="13" xfId="0" applyFont="1" applyBorder="1" applyAlignment="1" applyProtection="1">
      <alignment horizontal="right" vertical="center"/>
    </xf>
    <xf numFmtId="0" fontId="32" fillId="5" borderId="17" xfId="0" applyFont="1" applyFill="1" applyBorder="1" applyAlignment="1" applyProtection="1">
      <alignment horizontal="center" vertical="center" wrapText="1"/>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topLeftCell="A106" zoomScaleNormal="100" zoomScaleSheetLayoutView="100" zoomScalePageLayoutView="75" workbookViewId="0">
      <selection activeCell="M132" sqref="M132"/>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82" t="s">
        <v>306</v>
      </c>
      <c r="B1" s="382"/>
      <c r="C1" s="382"/>
      <c r="D1" s="382"/>
      <c r="E1" s="382"/>
    </row>
    <row r="2" spans="1:18" ht="24" customHeight="1" x14ac:dyDescent="0.2">
      <c r="A2" s="382" t="s">
        <v>418</v>
      </c>
      <c r="B2" s="382"/>
      <c r="C2" s="382"/>
    </row>
    <row r="3" spans="1:18" ht="24" customHeight="1" x14ac:dyDescent="0.2">
      <c r="N3" s="1"/>
      <c r="O3" s="1"/>
    </row>
    <row r="4" spans="1:18" ht="24" customHeight="1" x14ac:dyDescent="0.2">
      <c r="A4" s="7"/>
      <c r="C4" s="251" t="s">
        <v>2</v>
      </c>
      <c r="D4" s="383" t="s">
        <v>10</v>
      </c>
      <c r="E4" s="383"/>
      <c r="F4" s="8"/>
      <c r="G4" s="251" t="s">
        <v>230</v>
      </c>
      <c r="H4" s="383" t="s">
        <v>4</v>
      </c>
      <c r="I4" s="383"/>
      <c r="K4" s="251" t="s">
        <v>3</v>
      </c>
      <c r="L4" s="250">
        <v>2</v>
      </c>
      <c r="N4" s="1"/>
      <c r="O4" s="1"/>
      <c r="Q4" s="388" t="s">
        <v>429</v>
      </c>
      <c r="R4" s="388"/>
    </row>
    <row r="5" spans="1:18" ht="24" customHeight="1" x14ac:dyDescent="0.3">
      <c r="A5" s="7"/>
      <c r="C5" s="251" t="s">
        <v>73</v>
      </c>
      <c r="D5" s="384" t="s">
        <v>434</v>
      </c>
      <c r="E5" s="384"/>
      <c r="F5" s="8"/>
      <c r="N5" s="9"/>
      <c r="Q5" s="388"/>
      <c r="R5" s="388"/>
    </row>
    <row r="6" spans="1:18" ht="24" customHeight="1" x14ac:dyDescent="0.3">
      <c r="A6" s="7"/>
      <c r="C6" s="251" t="s">
        <v>84</v>
      </c>
      <c r="D6" s="383" t="s">
        <v>435</v>
      </c>
      <c r="E6" s="38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85" t="s">
        <v>394</v>
      </c>
      <c r="F9" s="386"/>
      <c r="G9" s="386"/>
      <c r="H9" s="386"/>
      <c r="I9" s="386"/>
      <c r="J9" s="386"/>
      <c r="K9" s="386"/>
      <c r="L9" s="386"/>
      <c r="M9" s="386"/>
      <c r="N9" s="386"/>
      <c r="O9" s="386"/>
      <c r="P9" s="387"/>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0" t="s">
        <v>408</v>
      </c>
      <c r="D11" s="381"/>
      <c r="E11" s="338">
        <v>0</v>
      </c>
      <c r="F11" s="339">
        <v>0</v>
      </c>
      <c r="G11" s="339">
        <v>1</v>
      </c>
      <c r="H11" s="339">
        <v>0</v>
      </c>
      <c r="I11" s="339">
        <v>1</v>
      </c>
      <c r="J11" s="339">
        <v>1</v>
      </c>
      <c r="K11" s="339">
        <v>0</v>
      </c>
      <c r="L11" s="339">
        <v>1</v>
      </c>
      <c r="M11" s="339">
        <v>3</v>
      </c>
      <c r="N11" s="339"/>
      <c r="O11" s="339"/>
      <c r="P11" s="340"/>
      <c r="Q11" s="332">
        <f>SUM(E11:P11)</f>
        <v>7</v>
      </c>
      <c r="R11" s="392"/>
    </row>
    <row r="12" spans="1:18" ht="20.100000000000001" customHeight="1" x14ac:dyDescent="0.2">
      <c r="B12" s="281">
        <v>1</v>
      </c>
      <c r="C12" s="373" t="s">
        <v>409</v>
      </c>
      <c r="D12" s="374"/>
      <c r="E12" s="325">
        <v>2</v>
      </c>
      <c r="F12" s="326">
        <v>4</v>
      </c>
      <c r="G12" s="326">
        <v>3</v>
      </c>
      <c r="H12" s="326">
        <v>3</v>
      </c>
      <c r="I12" s="326">
        <v>1</v>
      </c>
      <c r="J12" s="326">
        <v>2</v>
      </c>
      <c r="K12" s="326">
        <v>4</v>
      </c>
      <c r="L12" s="326">
        <v>6</v>
      </c>
      <c r="M12" s="326">
        <v>2</v>
      </c>
      <c r="N12" s="326"/>
      <c r="O12" s="326"/>
      <c r="P12" s="329"/>
      <c r="Q12" s="333">
        <f>SUM(E12:P12)</f>
        <v>27</v>
      </c>
      <c r="R12" s="393"/>
    </row>
    <row r="13" spans="1:18" ht="20.100000000000001" customHeight="1" x14ac:dyDescent="0.2">
      <c r="B13" s="281">
        <v>1</v>
      </c>
      <c r="C13" s="373" t="s">
        <v>410</v>
      </c>
      <c r="D13" s="374"/>
      <c r="E13" s="336">
        <v>6</v>
      </c>
      <c r="F13" s="337">
        <v>8</v>
      </c>
      <c r="G13" s="337">
        <v>9</v>
      </c>
      <c r="H13" s="337">
        <v>7</v>
      </c>
      <c r="I13" s="337">
        <v>13</v>
      </c>
      <c r="J13" s="337">
        <v>5</v>
      </c>
      <c r="K13" s="337">
        <v>10</v>
      </c>
      <c r="L13" s="337">
        <v>11</v>
      </c>
      <c r="M13" s="337">
        <v>9</v>
      </c>
      <c r="N13" s="337"/>
      <c r="O13" s="337"/>
      <c r="P13" s="331"/>
      <c r="Q13" s="333">
        <f t="shared" ref="Q13:Q18" si="1">SUM(E13:P13)</f>
        <v>78</v>
      </c>
      <c r="R13" s="393"/>
    </row>
    <row r="14" spans="1:18" ht="20.100000000000001" customHeight="1" x14ac:dyDescent="0.2">
      <c r="B14" s="330"/>
      <c r="C14" s="373" t="s">
        <v>157</v>
      </c>
      <c r="D14" s="374"/>
      <c r="E14" s="151">
        <v>490</v>
      </c>
      <c r="F14" s="152">
        <v>444</v>
      </c>
      <c r="G14" s="152">
        <v>414</v>
      </c>
      <c r="H14" s="152">
        <v>521</v>
      </c>
      <c r="I14" s="152">
        <v>505</v>
      </c>
      <c r="J14" s="152">
        <v>529</v>
      </c>
      <c r="K14" s="152">
        <v>584</v>
      </c>
      <c r="L14" s="152">
        <v>554</v>
      </c>
      <c r="M14" s="152">
        <v>543</v>
      </c>
      <c r="N14" s="152"/>
      <c r="O14" s="152"/>
      <c r="P14" s="227"/>
      <c r="Q14" s="333">
        <f t="shared" si="1"/>
        <v>4584</v>
      </c>
      <c r="R14" s="393"/>
    </row>
    <row r="15" spans="1:18" ht="20.100000000000001" customHeight="1" x14ac:dyDescent="0.2">
      <c r="B15" s="284">
        <v>3</v>
      </c>
      <c r="C15" s="373" t="s">
        <v>411</v>
      </c>
      <c r="D15" s="374"/>
      <c r="E15" s="154">
        <v>0</v>
      </c>
      <c r="F15" s="155">
        <v>0</v>
      </c>
      <c r="G15" s="155">
        <v>0</v>
      </c>
      <c r="H15" s="155">
        <v>0</v>
      </c>
      <c r="I15" s="155">
        <v>0</v>
      </c>
      <c r="J15" s="155">
        <v>1</v>
      </c>
      <c r="K15" s="155">
        <v>0</v>
      </c>
      <c r="L15" s="155">
        <v>0</v>
      </c>
      <c r="M15" s="155">
        <v>0</v>
      </c>
      <c r="N15" s="155"/>
      <c r="O15" s="155"/>
      <c r="P15" s="229"/>
      <c r="Q15" s="333">
        <f t="shared" si="1"/>
        <v>1</v>
      </c>
      <c r="R15" s="393"/>
    </row>
    <row r="16" spans="1:18" ht="20.100000000000001" customHeight="1" x14ac:dyDescent="0.2">
      <c r="B16" s="284">
        <v>3</v>
      </c>
      <c r="C16" s="373" t="s">
        <v>412</v>
      </c>
      <c r="D16" s="374"/>
      <c r="E16" s="151">
        <v>24</v>
      </c>
      <c r="F16" s="152">
        <v>16</v>
      </c>
      <c r="G16" s="152">
        <v>11</v>
      </c>
      <c r="H16" s="152">
        <v>26</v>
      </c>
      <c r="I16" s="152">
        <v>29</v>
      </c>
      <c r="J16" s="152">
        <v>18</v>
      </c>
      <c r="K16" s="152">
        <v>30</v>
      </c>
      <c r="L16" s="152">
        <v>25</v>
      </c>
      <c r="M16" s="152">
        <v>22</v>
      </c>
      <c r="N16" s="152"/>
      <c r="O16" s="152"/>
      <c r="P16" s="227"/>
      <c r="Q16" s="333">
        <f t="shared" si="1"/>
        <v>201</v>
      </c>
      <c r="R16" s="393"/>
    </row>
    <row r="17" spans="1:18" ht="20.100000000000001" hidden="1" customHeight="1" x14ac:dyDescent="0.2">
      <c r="B17" s="282"/>
      <c r="C17" s="373" t="s">
        <v>413</v>
      </c>
      <c r="D17" s="374"/>
      <c r="E17" s="300"/>
      <c r="F17" s="300"/>
      <c r="G17" s="300"/>
      <c r="H17" s="300"/>
      <c r="I17" s="300"/>
      <c r="J17" s="300"/>
      <c r="K17" s="300"/>
      <c r="L17" s="300"/>
      <c r="M17" s="300"/>
      <c r="N17" s="300"/>
      <c r="O17" s="300"/>
      <c r="P17" s="300"/>
      <c r="Q17" s="334">
        <f t="shared" si="1"/>
        <v>0</v>
      </c>
      <c r="R17" s="393"/>
    </row>
    <row r="18" spans="1:18" ht="20.100000000000001" customHeight="1" thickBot="1" x14ac:dyDescent="0.25">
      <c r="B18" s="284">
        <v>2</v>
      </c>
      <c r="C18" s="375" t="s">
        <v>158</v>
      </c>
      <c r="D18" s="376"/>
      <c r="E18" s="336">
        <v>0</v>
      </c>
      <c r="F18" s="337">
        <v>0</v>
      </c>
      <c r="G18" s="337">
        <v>0</v>
      </c>
      <c r="H18" s="337">
        <v>0</v>
      </c>
      <c r="I18" s="337">
        <v>0</v>
      </c>
      <c r="J18" s="337">
        <v>0</v>
      </c>
      <c r="K18" s="337">
        <v>0</v>
      </c>
      <c r="L18" s="337">
        <v>0</v>
      </c>
      <c r="M18" s="337">
        <v>0</v>
      </c>
      <c r="N18" s="337"/>
      <c r="O18" s="337"/>
      <c r="P18" s="331"/>
      <c r="Q18" s="335">
        <f t="shared" si="1"/>
        <v>0</v>
      </c>
      <c r="R18" s="394"/>
    </row>
    <row r="19" spans="1:18" s="17" customFormat="1" ht="20.100000000000001" customHeight="1" thickTop="1" thickBot="1" x14ac:dyDescent="0.25">
      <c r="B19" s="279"/>
      <c r="C19" s="377" t="s">
        <v>159</v>
      </c>
      <c r="D19" s="378"/>
      <c r="E19" s="290">
        <f>SUM(E11:E18)</f>
        <v>522</v>
      </c>
      <c r="F19" s="291">
        <f t="shared" ref="F19:P19" si="2">SUM(F11:F18)</f>
        <v>472</v>
      </c>
      <c r="G19" s="291">
        <f t="shared" si="2"/>
        <v>438</v>
      </c>
      <c r="H19" s="291">
        <f t="shared" si="2"/>
        <v>557</v>
      </c>
      <c r="I19" s="291">
        <f t="shared" si="2"/>
        <v>549</v>
      </c>
      <c r="J19" s="291">
        <f t="shared" si="2"/>
        <v>556</v>
      </c>
      <c r="K19" s="291">
        <f t="shared" si="2"/>
        <v>628</v>
      </c>
      <c r="L19" s="291">
        <f t="shared" si="2"/>
        <v>597</v>
      </c>
      <c r="M19" s="291">
        <f t="shared" si="2"/>
        <v>579</v>
      </c>
      <c r="N19" s="291">
        <f t="shared" si="2"/>
        <v>0</v>
      </c>
      <c r="O19" s="291">
        <f t="shared" si="2"/>
        <v>0</v>
      </c>
      <c r="P19" s="320">
        <f t="shared" si="2"/>
        <v>0</v>
      </c>
      <c r="Q19" s="321">
        <f>SUM(E19:P19)</f>
        <v>4898</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0" t="s">
        <v>160</v>
      </c>
      <c r="D22" s="381"/>
      <c r="E22" s="161">
        <v>439</v>
      </c>
      <c r="F22" s="162">
        <v>464</v>
      </c>
      <c r="G22" s="162">
        <v>500</v>
      </c>
      <c r="H22" s="162">
        <v>421</v>
      </c>
      <c r="I22" s="162">
        <v>456</v>
      </c>
      <c r="J22" s="162">
        <v>440</v>
      </c>
      <c r="K22" s="162">
        <v>497</v>
      </c>
      <c r="L22" s="162">
        <v>482</v>
      </c>
      <c r="M22" s="162">
        <v>509</v>
      </c>
      <c r="N22" s="162"/>
      <c r="O22" s="162"/>
      <c r="P22" s="217"/>
      <c r="Q22" s="315">
        <f t="shared" ref="Q22:Q28" si="4">SUM(E22:P22)</f>
        <v>4208</v>
      </c>
      <c r="R22" s="392"/>
    </row>
    <row r="23" spans="1:18" ht="20.100000000000001" customHeight="1" x14ac:dyDescent="0.2">
      <c r="B23" s="273"/>
      <c r="C23" s="373" t="s">
        <v>161</v>
      </c>
      <c r="D23" s="374"/>
      <c r="E23" s="165">
        <v>11</v>
      </c>
      <c r="F23" s="166">
        <v>16</v>
      </c>
      <c r="G23" s="166">
        <v>8</v>
      </c>
      <c r="H23" s="166">
        <v>10</v>
      </c>
      <c r="I23" s="166">
        <v>35</v>
      </c>
      <c r="J23" s="166">
        <v>9</v>
      </c>
      <c r="K23" s="166">
        <v>9</v>
      </c>
      <c r="L23" s="166">
        <v>10</v>
      </c>
      <c r="M23" s="166">
        <v>12</v>
      </c>
      <c r="N23" s="166"/>
      <c r="O23" s="166"/>
      <c r="P23" s="219"/>
      <c r="Q23" s="316">
        <f t="shared" si="4"/>
        <v>120</v>
      </c>
      <c r="R23" s="393"/>
    </row>
    <row r="24" spans="1:18" ht="20.100000000000001" customHeight="1" x14ac:dyDescent="0.2">
      <c r="B24" s="273"/>
      <c r="C24" s="373" t="s">
        <v>162</v>
      </c>
      <c r="D24" s="374"/>
      <c r="E24" s="169">
        <v>187</v>
      </c>
      <c r="F24" s="170">
        <v>173</v>
      </c>
      <c r="G24" s="170">
        <v>184</v>
      </c>
      <c r="H24" s="170">
        <v>178</v>
      </c>
      <c r="I24" s="170">
        <v>195</v>
      </c>
      <c r="J24" s="170">
        <v>263</v>
      </c>
      <c r="K24" s="170">
        <v>235</v>
      </c>
      <c r="L24" s="170">
        <v>253</v>
      </c>
      <c r="M24" s="170">
        <v>224</v>
      </c>
      <c r="N24" s="170"/>
      <c r="O24" s="170"/>
      <c r="P24" s="221"/>
      <c r="Q24" s="317">
        <f t="shared" si="4"/>
        <v>1892</v>
      </c>
      <c r="R24" s="393"/>
    </row>
    <row r="25" spans="1:18" ht="20.100000000000001" customHeight="1" x14ac:dyDescent="0.2">
      <c r="B25" s="284">
        <v>3</v>
      </c>
      <c r="C25" s="373" t="s">
        <v>412</v>
      </c>
      <c r="D25" s="374"/>
      <c r="E25" s="165">
        <v>0</v>
      </c>
      <c r="F25" s="166">
        <v>0</v>
      </c>
      <c r="G25" s="166">
        <v>0</v>
      </c>
      <c r="H25" s="166">
        <v>0</v>
      </c>
      <c r="I25" s="166">
        <v>0</v>
      </c>
      <c r="J25" s="166">
        <v>0</v>
      </c>
      <c r="K25" s="166">
        <v>0</v>
      </c>
      <c r="L25" s="166">
        <v>0</v>
      </c>
      <c r="M25" s="166">
        <v>0</v>
      </c>
      <c r="N25" s="166"/>
      <c r="O25" s="166"/>
      <c r="P25" s="219"/>
      <c r="Q25" s="317">
        <f t="shared" si="4"/>
        <v>0</v>
      </c>
      <c r="R25" s="393"/>
    </row>
    <row r="26" spans="1:18" ht="20.100000000000001" hidden="1" customHeight="1" x14ac:dyDescent="0.2">
      <c r="B26" s="283"/>
      <c r="C26" s="373" t="s">
        <v>413</v>
      </c>
      <c r="D26" s="374"/>
      <c r="E26" s="300"/>
      <c r="F26" s="300"/>
      <c r="G26" s="300"/>
      <c r="H26" s="300"/>
      <c r="I26" s="300"/>
      <c r="J26" s="300"/>
      <c r="K26" s="300"/>
      <c r="L26" s="300"/>
      <c r="M26" s="300"/>
      <c r="N26" s="300"/>
      <c r="O26" s="300"/>
      <c r="P26" s="300"/>
      <c r="Q26" s="317">
        <f t="shared" si="4"/>
        <v>0</v>
      </c>
      <c r="R26" s="393"/>
    </row>
    <row r="27" spans="1:18" ht="20.100000000000001" customHeight="1" thickBot="1" x14ac:dyDescent="0.25">
      <c r="B27" s="284">
        <v>2</v>
      </c>
      <c r="C27" s="375" t="s">
        <v>158</v>
      </c>
      <c r="D27" s="376"/>
      <c r="E27" s="336">
        <v>0</v>
      </c>
      <c r="F27" s="337">
        <v>0</v>
      </c>
      <c r="G27" s="337">
        <v>0</v>
      </c>
      <c r="H27" s="337">
        <v>0</v>
      </c>
      <c r="I27" s="337">
        <v>0</v>
      </c>
      <c r="J27" s="337">
        <v>0</v>
      </c>
      <c r="K27" s="337">
        <v>0</v>
      </c>
      <c r="L27" s="337">
        <v>0</v>
      </c>
      <c r="M27" s="337">
        <v>0</v>
      </c>
      <c r="N27" s="337"/>
      <c r="O27" s="337"/>
      <c r="P27" s="331"/>
      <c r="Q27" s="318">
        <f t="shared" si="4"/>
        <v>0</v>
      </c>
      <c r="R27" s="394"/>
    </row>
    <row r="28" spans="1:18" s="17" customFormat="1" ht="20.100000000000001" customHeight="1" thickTop="1" thickBot="1" x14ac:dyDescent="0.25">
      <c r="B28" s="275"/>
      <c r="C28" s="377" t="s">
        <v>163</v>
      </c>
      <c r="D28" s="378"/>
      <c r="E28" s="256">
        <f>SUM(E22:E27)</f>
        <v>637</v>
      </c>
      <c r="F28" s="257">
        <f t="shared" ref="F28:P28" si="5">SUM(F22:F27)</f>
        <v>653</v>
      </c>
      <c r="G28" s="257">
        <f t="shared" si="5"/>
        <v>692</v>
      </c>
      <c r="H28" s="257">
        <f t="shared" si="5"/>
        <v>609</v>
      </c>
      <c r="I28" s="257">
        <f t="shared" si="5"/>
        <v>686</v>
      </c>
      <c r="J28" s="257">
        <f t="shared" si="5"/>
        <v>712</v>
      </c>
      <c r="K28" s="257">
        <f t="shared" si="5"/>
        <v>741</v>
      </c>
      <c r="L28" s="257">
        <f t="shared" si="5"/>
        <v>745</v>
      </c>
      <c r="M28" s="257">
        <f t="shared" si="5"/>
        <v>745</v>
      </c>
      <c r="N28" s="257">
        <f t="shared" si="5"/>
        <v>0</v>
      </c>
      <c r="O28" s="257">
        <f t="shared" si="5"/>
        <v>0</v>
      </c>
      <c r="P28" s="314">
        <f t="shared" si="5"/>
        <v>0</v>
      </c>
      <c r="Q28" s="319">
        <f t="shared" si="4"/>
        <v>6220</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0" t="s">
        <v>164</v>
      </c>
      <c r="D31" s="381"/>
      <c r="E31" s="161">
        <v>86</v>
      </c>
      <c r="F31" s="162">
        <v>69</v>
      </c>
      <c r="G31" s="162">
        <v>97</v>
      </c>
      <c r="H31" s="162">
        <v>80</v>
      </c>
      <c r="I31" s="162">
        <v>84</v>
      </c>
      <c r="J31" s="162">
        <v>87</v>
      </c>
      <c r="K31" s="162">
        <v>88</v>
      </c>
      <c r="L31" s="162">
        <v>95</v>
      </c>
      <c r="M31" s="162">
        <v>69</v>
      </c>
      <c r="N31" s="162"/>
      <c r="O31" s="162"/>
      <c r="P31" s="163"/>
      <c r="Q31" s="164">
        <f t="shared" ref="Q31:Q35" si="7">SUM(E31:P31)</f>
        <v>755</v>
      </c>
      <c r="R31" s="389"/>
    </row>
    <row r="32" spans="1:18" ht="20.100000000000001" customHeight="1" x14ac:dyDescent="0.2">
      <c r="B32" s="284">
        <v>3</v>
      </c>
      <c r="C32" s="373" t="s">
        <v>414</v>
      </c>
      <c r="D32" s="374"/>
      <c r="E32" s="165">
        <v>0</v>
      </c>
      <c r="F32" s="166">
        <v>4</v>
      </c>
      <c r="G32" s="166">
        <v>2</v>
      </c>
      <c r="H32" s="166">
        <v>1</v>
      </c>
      <c r="I32" s="166">
        <v>5</v>
      </c>
      <c r="J32" s="166">
        <v>3</v>
      </c>
      <c r="K32" s="166">
        <v>6</v>
      </c>
      <c r="L32" s="166">
        <v>1</v>
      </c>
      <c r="M32" s="166">
        <v>0</v>
      </c>
      <c r="N32" s="166"/>
      <c r="O32" s="166"/>
      <c r="P32" s="167"/>
      <c r="Q32" s="168">
        <f t="shared" si="7"/>
        <v>22</v>
      </c>
      <c r="R32" s="390"/>
    </row>
    <row r="33" spans="1:18" ht="20.100000000000001" customHeight="1" x14ac:dyDescent="0.2">
      <c r="B33" s="273"/>
      <c r="C33" s="373" t="s">
        <v>165</v>
      </c>
      <c r="D33" s="374"/>
      <c r="E33" s="169">
        <v>4</v>
      </c>
      <c r="F33" s="170">
        <v>0</v>
      </c>
      <c r="G33" s="170">
        <v>1</v>
      </c>
      <c r="H33" s="170">
        <v>2</v>
      </c>
      <c r="I33" s="170">
        <v>1</v>
      </c>
      <c r="J33" s="170">
        <v>0</v>
      </c>
      <c r="K33" s="170">
        <v>0</v>
      </c>
      <c r="L33" s="170">
        <v>0</v>
      </c>
      <c r="M33" s="170">
        <v>0</v>
      </c>
      <c r="N33" s="170"/>
      <c r="O33" s="170"/>
      <c r="P33" s="171"/>
      <c r="Q33" s="172">
        <f t="shared" si="7"/>
        <v>8</v>
      </c>
      <c r="R33" s="390"/>
    </row>
    <row r="34" spans="1:18" ht="20.100000000000001" customHeight="1" thickBot="1" x14ac:dyDescent="0.25">
      <c r="B34" s="286"/>
      <c r="C34" s="375" t="s">
        <v>158</v>
      </c>
      <c r="D34" s="376"/>
      <c r="E34" s="327">
        <v>0</v>
      </c>
      <c r="F34" s="328">
        <v>0</v>
      </c>
      <c r="G34" s="328">
        <v>0</v>
      </c>
      <c r="H34" s="328">
        <v>0</v>
      </c>
      <c r="I34" s="328">
        <v>0</v>
      </c>
      <c r="J34" s="328">
        <v>0</v>
      </c>
      <c r="K34" s="328">
        <v>0</v>
      </c>
      <c r="L34" s="328">
        <v>0</v>
      </c>
      <c r="M34" s="328">
        <v>0</v>
      </c>
      <c r="N34" s="328"/>
      <c r="O34" s="328"/>
      <c r="P34" s="342"/>
      <c r="Q34" s="172">
        <f t="shared" si="7"/>
        <v>0</v>
      </c>
      <c r="R34" s="391"/>
    </row>
    <row r="35" spans="1:18" s="17" customFormat="1" ht="20.100000000000001" customHeight="1" thickTop="1" thickBot="1" x14ac:dyDescent="0.25">
      <c r="B35" s="275"/>
      <c r="C35" s="377" t="s">
        <v>166</v>
      </c>
      <c r="D35" s="378"/>
      <c r="E35" s="237">
        <f>SUM(E31:E34)</f>
        <v>90</v>
      </c>
      <c r="F35" s="238">
        <f t="shared" ref="F35:P35" si="8">SUM(F31:F34)</f>
        <v>73</v>
      </c>
      <c r="G35" s="238">
        <f t="shared" si="8"/>
        <v>100</v>
      </c>
      <c r="H35" s="238">
        <f t="shared" si="8"/>
        <v>83</v>
      </c>
      <c r="I35" s="238">
        <f t="shared" si="8"/>
        <v>90</v>
      </c>
      <c r="J35" s="238">
        <f t="shared" si="8"/>
        <v>90</v>
      </c>
      <c r="K35" s="238">
        <f t="shared" si="8"/>
        <v>94</v>
      </c>
      <c r="L35" s="238">
        <f t="shared" si="8"/>
        <v>96</v>
      </c>
      <c r="M35" s="238">
        <f t="shared" si="8"/>
        <v>69</v>
      </c>
      <c r="N35" s="238">
        <f t="shared" si="8"/>
        <v>0</v>
      </c>
      <c r="O35" s="238">
        <f t="shared" si="8"/>
        <v>0</v>
      </c>
      <c r="P35" s="312">
        <f t="shared" si="8"/>
        <v>0</v>
      </c>
      <c r="Q35" s="313">
        <f t="shared" si="7"/>
        <v>785</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0" t="s">
        <v>168</v>
      </c>
      <c r="D38" s="381"/>
      <c r="E38" s="148">
        <v>227</v>
      </c>
      <c r="F38" s="149">
        <v>194</v>
      </c>
      <c r="G38" s="149">
        <v>197</v>
      </c>
      <c r="H38" s="149">
        <v>212</v>
      </c>
      <c r="I38" s="149">
        <v>212</v>
      </c>
      <c r="J38" s="149">
        <v>198</v>
      </c>
      <c r="K38" s="149">
        <v>240</v>
      </c>
      <c r="L38" s="149">
        <v>212</v>
      </c>
      <c r="M38" s="149">
        <v>169</v>
      </c>
      <c r="N38" s="149"/>
      <c r="O38" s="149"/>
      <c r="P38" s="150"/>
      <c r="Q38" s="173">
        <f t="shared" ref="Q38:Q41" si="10">SUM(E38:P38)</f>
        <v>1861</v>
      </c>
      <c r="R38" s="389"/>
    </row>
    <row r="39" spans="1:18" ht="20.100000000000001" customHeight="1" x14ac:dyDescent="0.2">
      <c r="B39" s="273"/>
      <c r="C39" s="373" t="s">
        <v>169</v>
      </c>
      <c r="D39" s="374"/>
      <c r="E39" s="151">
        <v>616</v>
      </c>
      <c r="F39" s="152">
        <v>544</v>
      </c>
      <c r="G39" s="152">
        <v>518</v>
      </c>
      <c r="H39" s="152">
        <v>549</v>
      </c>
      <c r="I39" s="152">
        <v>546</v>
      </c>
      <c r="J39" s="152">
        <v>642</v>
      </c>
      <c r="K39" s="152">
        <v>657</v>
      </c>
      <c r="L39" s="152">
        <v>591</v>
      </c>
      <c r="M39" s="152">
        <v>573</v>
      </c>
      <c r="N39" s="152"/>
      <c r="O39" s="152"/>
      <c r="P39" s="153"/>
      <c r="Q39" s="174">
        <f t="shared" si="10"/>
        <v>5236</v>
      </c>
      <c r="R39" s="390"/>
    </row>
    <row r="40" spans="1:18" ht="20.100000000000001" customHeight="1" thickBot="1" x14ac:dyDescent="0.25">
      <c r="B40" s="286"/>
      <c r="C40" s="375" t="s">
        <v>158</v>
      </c>
      <c r="D40" s="376"/>
      <c r="E40" s="336">
        <v>0</v>
      </c>
      <c r="F40" s="337">
        <v>0</v>
      </c>
      <c r="G40" s="337">
        <v>0</v>
      </c>
      <c r="H40" s="337">
        <v>0</v>
      </c>
      <c r="I40" s="337">
        <v>0</v>
      </c>
      <c r="J40" s="337">
        <v>0</v>
      </c>
      <c r="K40" s="337">
        <v>0</v>
      </c>
      <c r="L40" s="337">
        <v>0</v>
      </c>
      <c r="M40" s="337">
        <v>0</v>
      </c>
      <c r="N40" s="337"/>
      <c r="O40" s="337"/>
      <c r="P40" s="341"/>
      <c r="Q40" s="175">
        <f t="shared" si="10"/>
        <v>0</v>
      </c>
      <c r="R40" s="391"/>
    </row>
    <row r="41" spans="1:18" s="17" customFormat="1" ht="20.100000000000001" customHeight="1" thickTop="1" thickBot="1" x14ac:dyDescent="0.25">
      <c r="B41" s="275"/>
      <c r="C41" s="377" t="s">
        <v>170</v>
      </c>
      <c r="D41" s="378"/>
      <c r="E41" s="307">
        <f>SUM(E38:E40)</f>
        <v>843</v>
      </c>
      <c r="F41" s="308">
        <f t="shared" ref="F41:P41" si="11">SUM(F38:F40)</f>
        <v>738</v>
      </c>
      <c r="G41" s="308">
        <f t="shared" si="11"/>
        <v>715</v>
      </c>
      <c r="H41" s="308">
        <f t="shared" si="11"/>
        <v>761</v>
      </c>
      <c r="I41" s="308">
        <f t="shared" si="11"/>
        <v>758</v>
      </c>
      <c r="J41" s="308">
        <f t="shared" si="11"/>
        <v>840</v>
      </c>
      <c r="K41" s="308">
        <f t="shared" si="11"/>
        <v>897</v>
      </c>
      <c r="L41" s="308">
        <f t="shared" si="11"/>
        <v>803</v>
      </c>
      <c r="M41" s="308">
        <f t="shared" si="11"/>
        <v>742</v>
      </c>
      <c r="N41" s="308">
        <f t="shared" si="11"/>
        <v>0</v>
      </c>
      <c r="O41" s="308">
        <f t="shared" si="11"/>
        <v>0</v>
      </c>
      <c r="P41" s="309">
        <f t="shared" si="11"/>
        <v>0</v>
      </c>
      <c r="Q41" s="176">
        <f t="shared" si="10"/>
        <v>7097</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0" t="s">
        <v>171</v>
      </c>
      <c r="D44" s="381"/>
      <c r="E44" s="148">
        <v>0</v>
      </c>
      <c r="F44" s="149">
        <v>0</v>
      </c>
      <c r="G44" s="149">
        <v>2</v>
      </c>
      <c r="H44" s="149">
        <v>1</v>
      </c>
      <c r="I44" s="149">
        <v>3</v>
      </c>
      <c r="J44" s="149">
        <v>2</v>
      </c>
      <c r="K44" s="149">
        <v>2</v>
      </c>
      <c r="L44" s="149">
        <v>2</v>
      </c>
      <c r="M44" s="149">
        <v>6</v>
      </c>
      <c r="N44" s="149"/>
      <c r="O44" s="149"/>
      <c r="P44" s="150"/>
      <c r="Q44" s="173">
        <f t="shared" ref="Q44:Q66" si="13">SUM(E44:P44)</f>
        <v>18</v>
      </c>
      <c r="R44" s="389"/>
    </row>
    <row r="45" spans="1:18" ht="20.100000000000001" customHeight="1" x14ac:dyDescent="0.2">
      <c r="B45" s="273"/>
      <c r="C45" s="373" t="s">
        <v>172</v>
      </c>
      <c r="D45" s="374"/>
      <c r="E45" s="151">
        <v>4</v>
      </c>
      <c r="F45" s="152">
        <v>6</v>
      </c>
      <c r="G45" s="152">
        <v>0</v>
      </c>
      <c r="H45" s="152">
        <v>0</v>
      </c>
      <c r="I45" s="152">
        <v>0</v>
      </c>
      <c r="J45" s="152">
        <v>0</v>
      </c>
      <c r="K45" s="152">
        <v>0</v>
      </c>
      <c r="L45" s="152">
        <v>2</v>
      </c>
      <c r="M45" s="152">
        <v>0</v>
      </c>
      <c r="N45" s="152"/>
      <c r="O45" s="152"/>
      <c r="P45" s="153"/>
      <c r="Q45" s="174">
        <f t="shared" si="13"/>
        <v>12</v>
      </c>
      <c r="R45" s="390"/>
    </row>
    <row r="46" spans="1:18" ht="20.100000000000001" customHeight="1" x14ac:dyDescent="0.2">
      <c r="B46" s="273"/>
      <c r="C46" s="373" t="s">
        <v>173</v>
      </c>
      <c r="D46" s="374"/>
      <c r="E46" s="154">
        <v>64</v>
      </c>
      <c r="F46" s="155">
        <v>53</v>
      </c>
      <c r="G46" s="155">
        <v>59</v>
      </c>
      <c r="H46" s="155">
        <v>60</v>
      </c>
      <c r="I46" s="155">
        <v>62</v>
      </c>
      <c r="J46" s="155">
        <v>93</v>
      </c>
      <c r="K46" s="155">
        <v>93</v>
      </c>
      <c r="L46" s="155">
        <v>75</v>
      </c>
      <c r="M46" s="155">
        <v>104</v>
      </c>
      <c r="N46" s="155"/>
      <c r="O46" s="155"/>
      <c r="P46" s="156"/>
      <c r="Q46" s="174">
        <f t="shared" si="13"/>
        <v>663</v>
      </c>
      <c r="R46" s="390"/>
    </row>
    <row r="47" spans="1:18" ht="20.100000000000001" customHeight="1" x14ac:dyDescent="0.2">
      <c r="B47" s="273"/>
      <c r="C47" s="373" t="s">
        <v>174</v>
      </c>
      <c r="D47" s="374"/>
      <c r="E47" s="151">
        <v>2</v>
      </c>
      <c r="F47" s="152">
        <v>2</v>
      </c>
      <c r="G47" s="152">
        <v>1</v>
      </c>
      <c r="H47" s="152">
        <v>1</v>
      </c>
      <c r="I47" s="152">
        <v>1</v>
      </c>
      <c r="J47" s="152">
        <v>0</v>
      </c>
      <c r="K47" s="152">
        <v>2</v>
      </c>
      <c r="L47" s="152">
        <v>0</v>
      </c>
      <c r="M47" s="152">
        <v>1</v>
      </c>
      <c r="N47" s="152"/>
      <c r="O47" s="152"/>
      <c r="P47" s="153"/>
      <c r="Q47" s="174">
        <f t="shared" si="13"/>
        <v>10</v>
      </c>
      <c r="R47" s="390"/>
    </row>
    <row r="48" spans="1:18" ht="20.100000000000001" customHeight="1" x14ac:dyDescent="0.2">
      <c r="B48" s="273"/>
      <c r="C48" s="373" t="s">
        <v>175</v>
      </c>
      <c r="D48" s="374"/>
      <c r="E48" s="154">
        <v>78</v>
      </c>
      <c r="F48" s="155">
        <v>64</v>
      </c>
      <c r="G48" s="155">
        <v>46</v>
      </c>
      <c r="H48" s="155">
        <v>53</v>
      </c>
      <c r="I48" s="155">
        <v>50</v>
      </c>
      <c r="J48" s="155">
        <v>66</v>
      </c>
      <c r="K48" s="155">
        <v>74</v>
      </c>
      <c r="L48" s="155">
        <v>57</v>
      </c>
      <c r="M48" s="155">
        <v>38</v>
      </c>
      <c r="N48" s="155"/>
      <c r="O48" s="155"/>
      <c r="P48" s="156"/>
      <c r="Q48" s="174">
        <f t="shared" si="13"/>
        <v>526</v>
      </c>
      <c r="R48" s="390"/>
    </row>
    <row r="49" spans="2:18" ht="20.100000000000001" customHeight="1" x14ac:dyDescent="0.2">
      <c r="B49" s="273"/>
      <c r="C49" s="373" t="s">
        <v>176</v>
      </c>
      <c r="D49" s="374"/>
      <c r="E49" s="151">
        <v>0</v>
      </c>
      <c r="F49" s="152">
        <v>2</v>
      </c>
      <c r="G49" s="152">
        <v>0</v>
      </c>
      <c r="H49" s="152">
        <v>0</v>
      </c>
      <c r="I49" s="152">
        <v>3</v>
      </c>
      <c r="J49" s="152">
        <v>1</v>
      </c>
      <c r="K49" s="152">
        <v>0</v>
      </c>
      <c r="L49" s="152">
        <v>1</v>
      </c>
      <c r="M49" s="152">
        <v>0</v>
      </c>
      <c r="N49" s="152"/>
      <c r="O49" s="152"/>
      <c r="P49" s="153"/>
      <c r="Q49" s="174">
        <f t="shared" si="13"/>
        <v>7</v>
      </c>
      <c r="R49" s="390"/>
    </row>
    <row r="50" spans="2:18" ht="20.100000000000001" customHeight="1" x14ac:dyDescent="0.2">
      <c r="B50" s="273"/>
      <c r="C50" s="373" t="s">
        <v>177</v>
      </c>
      <c r="D50" s="374"/>
      <c r="E50" s="154">
        <v>25</v>
      </c>
      <c r="F50" s="155">
        <v>30</v>
      </c>
      <c r="G50" s="155">
        <v>31</v>
      </c>
      <c r="H50" s="155">
        <v>29</v>
      </c>
      <c r="I50" s="155">
        <v>19</v>
      </c>
      <c r="J50" s="155">
        <v>19</v>
      </c>
      <c r="K50" s="155">
        <v>26</v>
      </c>
      <c r="L50" s="155">
        <v>25</v>
      </c>
      <c r="M50" s="155">
        <v>36</v>
      </c>
      <c r="N50" s="155"/>
      <c r="O50" s="155"/>
      <c r="P50" s="156"/>
      <c r="Q50" s="174">
        <f t="shared" si="13"/>
        <v>240</v>
      </c>
      <c r="R50" s="390"/>
    </row>
    <row r="51" spans="2:18" ht="20.100000000000001" customHeight="1" x14ac:dyDescent="0.2">
      <c r="B51" s="273"/>
      <c r="C51" s="373" t="s">
        <v>178</v>
      </c>
      <c r="D51" s="374"/>
      <c r="E51" s="151">
        <v>0</v>
      </c>
      <c r="F51" s="152">
        <v>1</v>
      </c>
      <c r="G51" s="152">
        <v>3</v>
      </c>
      <c r="H51" s="152">
        <v>1</v>
      </c>
      <c r="I51" s="152">
        <v>1</v>
      </c>
      <c r="J51" s="152">
        <v>2</v>
      </c>
      <c r="K51" s="152">
        <v>1</v>
      </c>
      <c r="L51" s="152">
        <v>0</v>
      </c>
      <c r="M51" s="152">
        <v>2</v>
      </c>
      <c r="N51" s="152"/>
      <c r="O51" s="152"/>
      <c r="P51" s="153"/>
      <c r="Q51" s="174">
        <f t="shared" si="13"/>
        <v>11</v>
      </c>
      <c r="R51" s="390"/>
    </row>
    <row r="52" spans="2:18" ht="20.100000000000001" customHeight="1" x14ac:dyDescent="0.2">
      <c r="B52" s="273"/>
      <c r="C52" s="373" t="s">
        <v>179</v>
      </c>
      <c r="D52" s="374"/>
      <c r="E52" s="154">
        <v>14</v>
      </c>
      <c r="F52" s="155">
        <v>19</v>
      </c>
      <c r="G52" s="155">
        <v>18</v>
      </c>
      <c r="H52" s="155">
        <v>31</v>
      </c>
      <c r="I52" s="155">
        <v>27</v>
      </c>
      <c r="J52" s="155">
        <v>54</v>
      </c>
      <c r="K52" s="155">
        <v>32</v>
      </c>
      <c r="L52" s="155">
        <v>44</v>
      </c>
      <c r="M52" s="155">
        <v>39</v>
      </c>
      <c r="N52" s="155"/>
      <c r="O52" s="155"/>
      <c r="P52" s="156"/>
      <c r="Q52" s="174">
        <f t="shared" si="13"/>
        <v>278</v>
      </c>
      <c r="R52" s="390"/>
    </row>
    <row r="53" spans="2:18" ht="20.100000000000001" customHeight="1" x14ac:dyDescent="0.2">
      <c r="B53" s="273"/>
      <c r="C53" s="373" t="s">
        <v>180</v>
      </c>
      <c r="D53" s="374"/>
      <c r="E53" s="151">
        <v>8</v>
      </c>
      <c r="F53" s="152">
        <v>11</v>
      </c>
      <c r="G53" s="152">
        <v>15</v>
      </c>
      <c r="H53" s="152">
        <v>11</v>
      </c>
      <c r="I53" s="152">
        <v>12</v>
      </c>
      <c r="J53" s="152">
        <v>32</v>
      </c>
      <c r="K53" s="152">
        <v>17</v>
      </c>
      <c r="L53" s="152">
        <v>17</v>
      </c>
      <c r="M53" s="152">
        <v>25</v>
      </c>
      <c r="N53" s="152"/>
      <c r="O53" s="152"/>
      <c r="P53" s="153"/>
      <c r="Q53" s="174">
        <f t="shared" si="13"/>
        <v>148</v>
      </c>
      <c r="R53" s="390"/>
    </row>
    <row r="54" spans="2:18" ht="20.100000000000001" customHeight="1" x14ac:dyDescent="0.2">
      <c r="B54" s="273"/>
      <c r="C54" s="373" t="s">
        <v>181</v>
      </c>
      <c r="D54" s="374"/>
      <c r="E54" s="154">
        <v>25</v>
      </c>
      <c r="F54" s="155">
        <v>24</v>
      </c>
      <c r="G54" s="155">
        <v>23</v>
      </c>
      <c r="H54" s="155">
        <v>16</v>
      </c>
      <c r="I54" s="155">
        <v>22</v>
      </c>
      <c r="J54" s="155">
        <v>20</v>
      </c>
      <c r="K54" s="155">
        <v>18</v>
      </c>
      <c r="L54" s="155">
        <v>19</v>
      </c>
      <c r="M54" s="155">
        <v>19</v>
      </c>
      <c r="N54" s="155"/>
      <c r="O54" s="155"/>
      <c r="P54" s="156"/>
      <c r="Q54" s="177">
        <f t="shared" si="13"/>
        <v>186</v>
      </c>
      <c r="R54" s="390"/>
    </row>
    <row r="55" spans="2:18" ht="20.100000000000001" customHeight="1" x14ac:dyDescent="0.2">
      <c r="B55" s="273"/>
      <c r="C55" s="373" t="s">
        <v>182</v>
      </c>
      <c r="D55" s="374"/>
      <c r="E55" s="151">
        <v>42</v>
      </c>
      <c r="F55" s="152">
        <v>40</v>
      </c>
      <c r="G55" s="152">
        <v>67</v>
      </c>
      <c r="H55" s="152">
        <v>94</v>
      </c>
      <c r="I55" s="152">
        <v>78</v>
      </c>
      <c r="J55" s="152">
        <v>97</v>
      </c>
      <c r="K55" s="152">
        <v>70</v>
      </c>
      <c r="L55" s="152">
        <v>65</v>
      </c>
      <c r="M55" s="152">
        <v>105</v>
      </c>
      <c r="N55" s="152"/>
      <c r="O55" s="152"/>
      <c r="P55" s="153"/>
      <c r="Q55" s="177">
        <f t="shared" si="13"/>
        <v>658</v>
      </c>
      <c r="R55" s="390"/>
    </row>
    <row r="56" spans="2:18" ht="20.100000000000001" customHeight="1" x14ac:dyDescent="0.2">
      <c r="B56" s="284">
        <v>3</v>
      </c>
      <c r="C56" s="373" t="s">
        <v>415</v>
      </c>
      <c r="D56" s="374"/>
      <c r="E56" s="154">
        <v>0</v>
      </c>
      <c r="F56" s="155">
        <v>0</v>
      </c>
      <c r="G56" s="155">
        <v>0</v>
      </c>
      <c r="H56" s="155">
        <v>0</v>
      </c>
      <c r="I56" s="155">
        <v>0</v>
      </c>
      <c r="J56" s="155">
        <v>0</v>
      </c>
      <c r="K56" s="155">
        <v>0</v>
      </c>
      <c r="L56" s="155">
        <v>0</v>
      </c>
      <c r="M56" s="155">
        <v>0</v>
      </c>
      <c r="N56" s="155"/>
      <c r="O56" s="155"/>
      <c r="P56" s="156"/>
      <c r="Q56" s="177">
        <f t="shared" si="13"/>
        <v>0</v>
      </c>
      <c r="R56" s="390"/>
    </row>
    <row r="57" spans="2:18" ht="20.100000000000001" customHeight="1" x14ac:dyDescent="0.2">
      <c r="B57" s="284">
        <v>3</v>
      </c>
      <c r="C57" s="373" t="s">
        <v>416</v>
      </c>
      <c r="D57" s="374"/>
      <c r="E57" s="151">
        <v>1</v>
      </c>
      <c r="F57" s="152">
        <v>0</v>
      </c>
      <c r="G57" s="152">
        <v>0</v>
      </c>
      <c r="H57" s="152">
        <v>1</v>
      </c>
      <c r="I57" s="152">
        <v>0</v>
      </c>
      <c r="J57" s="152">
        <v>1</v>
      </c>
      <c r="K57" s="152">
        <v>1</v>
      </c>
      <c r="L57" s="152">
        <v>1</v>
      </c>
      <c r="M57" s="152">
        <v>0</v>
      </c>
      <c r="N57" s="152"/>
      <c r="O57" s="152"/>
      <c r="P57" s="153"/>
      <c r="Q57" s="177">
        <f t="shared" si="13"/>
        <v>5</v>
      </c>
      <c r="R57" s="390"/>
    </row>
    <row r="58" spans="2:18" ht="20.100000000000001" customHeight="1" x14ac:dyDescent="0.2">
      <c r="B58" s="273"/>
      <c r="C58" s="373" t="s">
        <v>183</v>
      </c>
      <c r="D58" s="374"/>
      <c r="E58" s="154">
        <v>0</v>
      </c>
      <c r="F58" s="155">
        <v>0</v>
      </c>
      <c r="G58" s="155">
        <v>0</v>
      </c>
      <c r="H58" s="155">
        <v>0</v>
      </c>
      <c r="I58" s="155">
        <v>0</v>
      </c>
      <c r="J58" s="155">
        <v>0</v>
      </c>
      <c r="K58" s="155">
        <v>0</v>
      </c>
      <c r="L58" s="155">
        <v>0</v>
      </c>
      <c r="M58" s="155">
        <v>0</v>
      </c>
      <c r="N58" s="155"/>
      <c r="O58" s="155"/>
      <c r="P58" s="156"/>
      <c r="Q58" s="177">
        <f t="shared" si="13"/>
        <v>0</v>
      </c>
      <c r="R58" s="390"/>
    </row>
    <row r="59" spans="2:18" ht="20.100000000000001" customHeight="1" x14ac:dyDescent="0.2">
      <c r="B59" s="273"/>
      <c r="C59" s="373" t="s">
        <v>184</v>
      </c>
      <c r="D59" s="374"/>
      <c r="E59" s="151">
        <v>6</v>
      </c>
      <c r="F59" s="152">
        <v>6</v>
      </c>
      <c r="G59" s="152">
        <v>3</v>
      </c>
      <c r="H59" s="152">
        <v>8</v>
      </c>
      <c r="I59" s="152">
        <v>6</v>
      </c>
      <c r="J59" s="152">
        <v>10</v>
      </c>
      <c r="K59" s="152">
        <v>4</v>
      </c>
      <c r="L59" s="152">
        <v>11</v>
      </c>
      <c r="M59" s="152">
        <v>12</v>
      </c>
      <c r="N59" s="152"/>
      <c r="O59" s="152"/>
      <c r="P59" s="153"/>
      <c r="Q59" s="177">
        <f t="shared" si="13"/>
        <v>66</v>
      </c>
      <c r="R59" s="390"/>
    </row>
    <row r="60" spans="2:18" ht="20.100000000000001" customHeight="1" x14ac:dyDescent="0.2">
      <c r="B60" s="273"/>
      <c r="C60" s="373" t="s">
        <v>185</v>
      </c>
      <c r="D60" s="374"/>
      <c r="E60" s="154">
        <v>0</v>
      </c>
      <c r="F60" s="155">
        <v>3</v>
      </c>
      <c r="G60" s="155">
        <v>2</v>
      </c>
      <c r="H60" s="155">
        <v>0</v>
      </c>
      <c r="I60" s="155">
        <v>0</v>
      </c>
      <c r="J60" s="155">
        <v>1</v>
      </c>
      <c r="K60" s="155">
        <v>1</v>
      </c>
      <c r="L60" s="155">
        <v>0</v>
      </c>
      <c r="M60" s="155">
        <v>2</v>
      </c>
      <c r="N60" s="155"/>
      <c r="O60" s="155"/>
      <c r="P60" s="156"/>
      <c r="Q60" s="177">
        <f t="shared" si="13"/>
        <v>9</v>
      </c>
      <c r="R60" s="390"/>
    </row>
    <row r="61" spans="2:18" ht="20.100000000000001" customHeight="1" x14ac:dyDescent="0.2">
      <c r="B61" s="273"/>
      <c r="C61" s="373" t="s">
        <v>186</v>
      </c>
      <c r="D61" s="374"/>
      <c r="E61" s="151">
        <v>0</v>
      </c>
      <c r="F61" s="152">
        <v>0</v>
      </c>
      <c r="G61" s="152">
        <v>0</v>
      </c>
      <c r="H61" s="152">
        <v>0</v>
      </c>
      <c r="I61" s="152">
        <v>0</v>
      </c>
      <c r="J61" s="152">
        <v>0</v>
      </c>
      <c r="K61" s="152">
        <v>0</v>
      </c>
      <c r="L61" s="152">
        <v>0</v>
      </c>
      <c r="M61" s="152">
        <v>0</v>
      </c>
      <c r="N61" s="152"/>
      <c r="O61" s="152"/>
      <c r="P61" s="153"/>
      <c r="Q61" s="177">
        <f t="shared" si="13"/>
        <v>0</v>
      </c>
      <c r="R61" s="390"/>
    </row>
    <row r="62" spans="2:18" ht="20.100000000000001" customHeight="1" x14ac:dyDescent="0.2">
      <c r="B62" s="273"/>
      <c r="C62" s="373" t="s">
        <v>187</v>
      </c>
      <c r="D62" s="374"/>
      <c r="E62" s="154">
        <v>0</v>
      </c>
      <c r="F62" s="155">
        <v>0</v>
      </c>
      <c r="G62" s="155">
        <v>0</v>
      </c>
      <c r="H62" s="155">
        <v>0</v>
      </c>
      <c r="I62" s="155">
        <v>0</v>
      </c>
      <c r="J62" s="155">
        <v>0</v>
      </c>
      <c r="K62" s="155">
        <v>0</v>
      </c>
      <c r="L62" s="155">
        <v>0</v>
      </c>
      <c r="M62" s="155">
        <v>0</v>
      </c>
      <c r="N62" s="155"/>
      <c r="O62" s="155"/>
      <c r="P62" s="156"/>
      <c r="Q62" s="178">
        <f t="shared" si="13"/>
        <v>0</v>
      </c>
      <c r="R62" s="390"/>
    </row>
    <row r="63" spans="2:18" ht="20.100000000000001" customHeight="1" x14ac:dyDescent="0.2">
      <c r="B63" s="273"/>
      <c r="C63" s="373" t="s">
        <v>188</v>
      </c>
      <c r="D63" s="374"/>
      <c r="E63" s="151">
        <v>0</v>
      </c>
      <c r="F63" s="152">
        <v>2</v>
      </c>
      <c r="G63" s="152">
        <v>3</v>
      </c>
      <c r="H63" s="152">
        <v>0</v>
      </c>
      <c r="I63" s="152">
        <v>4</v>
      </c>
      <c r="J63" s="152">
        <v>2</v>
      </c>
      <c r="K63" s="152">
        <v>1</v>
      </c>
      <c r="L63" s="152">
        <v>0</v>
      </c>
      <c r="M63" s="152">
        <v>1</v>
      </c>
      <c r="N63" s="152"/>
      <c r="O63" s="152"/>
      <c r="P63" s="153"/>
      <c r="Q63" s="178">
        <f t="shared" si="13"/>
        <v>13</v>
      </c>
      <c r="R63" s="390"/>
    </row>
    <row r="64" spans="2:18" ht="20.100000000000001" customHeight="1" x14ac:dyDescent="0.2">
      <c r="B64" s="273"/>
      <c r="C64" s="373" t="s">
        <v>189</v>
      </c>
      <c r="D64" s="374"/>
      <c r="E64" s="154">
        <v>3</v>
      </c>
      <c r="F64" s="155">
        <v>1</v>
      </c>
      <c r="G64" s="155">
        <v>0</v>
      </c>
      <c r="H64" s="155">
        <v>1</v>
      </c>
      <c r="I64" s="155">
        <v>2</v>
      </c>
      <c r="J64" s="155">
        <v>4</v>
      </c>
      <c r="K64" s="155">
        <v>3</v>
      </c>
      <c r="L64" s="155">
        <v>1</v>
      </c>
      <c r="M64" s="155">
        <v>1</v>
      </c>
      <c r="N64" s="155"/>
      <c r="O64" s="155"/>
      <c r="P64" s="156"/>
      <c r="Q64" s="179">
        <f t="shared" si="13"/>
        <v>16</v>
      </c>
      <c r="R64" s="390"/>
    </row>
    <row r="65" spans="1:18" ht="20.100000000000001" customHeight="1" thickBot="1" x14ac:dyDescent="0.25">
      <c r="B65" s="286">
        <v>2</v>
      </c>
      <c r="C65" s="375" t="s">
        <v>158</v>
      </c>
      <c r="D65" s="376"/>
      <c r="E65" s="327">
        <v>0</v>
      </c>
      <c r="F65" s="328">
        <v>0</v>
      </c>
      <c r="G65" s="328">
        <v>0</v>
      </c>
      <c r="H65" s="328">
        <v>0</v>
      </c>
      <c r="I65" s="328">
        <v>0</v>
      </c>
      <c r="J65" s="328">
        <v>0</v>
      </c>
      <c r="K65" s="328">
        <v>0</v>
      </c>
      <c r="L65" s="328">
        <v>0</v>
      </c>
      <c r="M65" s="328">
        <v>0</v>
      </c>
      <c r="N65" s="328"/>
      <c r="O65" s="328"/>
      <c r="P65" s="343"/>
      <c r="Q65" s="180">
        <f t="shared" si="13"/>
        <v>0</v>
      </c>
      <c r="R65" s="391"/>
    </row>
    <row r="66" spans="1:18" s="17" customFormat="1" ht="20.100000000000001" customHeight="1" thickTop="1" thickBot="1" x14ac:dyDescent="0.25">
      <c r="B66" s="275"/>
      <c r="C66" s="377" t="s">
        <v>419</v>
      </c>
      <c r="D66" s="378"/>
      <c r="E66" s="256">
        <f>SUM(E44:E65)</f>
        <v>272</v>
      </c>
      <c r="F66" s="257">
        <f t="shared" ref="F66:P66" si="14">SUM(F44:F65)</f>
        <v>264</v>
      </c>
      <c r="G66" s="257">
        <f t="shared" si="14"/>
        <v>273</v>
      </c>
      <c r="H66" s="257">
        <f t="shared" si="14"/>
        <v>307</v>
      </c>
      <c r="I66" s="257">
        <f t="shared" si="14"/>
        <v>290</v>
      </c>
      <c r="J66" s="257">
        <f t="shared" si="14"/>
        <v>404</v>
      </c>
      <c r="K66" s="257">
        <f t="shared" si="14"/>
        <v>345</v>
      </c>
      <c r="L66" s="257">
        <f t="shared" si="14"/>
        <v>320</v>
      </c>
      <c r="M66" s="257">
        <f t="shared" si="14"/>
        <v>391</v>
      </c>
      <c r="N66" s="257">
        <f t="shared" si="14"/>
        <v>0</v>
      </c>
      <c r="O66" s="257">
        <f t="shared" si="14"/>
        <v>0</v>
      </c>
      <c r="P66" s="258">
        <f t="shared" si="14"/>
        <v>0</v>
      </c>
      <c r="Q66" s="181">
        <f t="shared" si="13"/>
        <v>2866</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0" t="s">
        <v>190</v>
      </c>
      <c r="D69" s="381"/>
      <c r="E69" s="182">
        <v>425</v>
      </c>
      <c r="F69" s="183">
        <v>434</v>
      </c>
      <c r="G69" s="248">
        <v>447</v>
      </c>
      <c r="H69" s="183">
        <v>494</v>
      </c>
      <c r="I69" s="183">
        <v>385</v>
      </c>
      <c r="J69" s="183">
        <v>360</v>
      </c>
      <c r="K69" s="183">
        <v>332</v>
      </c>
      <c r="L69" s="183">
        <v>524</v>
      </c>
      <c r="M69" s="183">
        <v>682</v>
      </c>
      <c r="N69" s="183"/>
      <c r="O69" s="183"/>
      <c r="P69" s="184"/>
      <c r="Q69" s="173">
        <f>SUM(E69:P69)</f>
        <v>4083</v>
      </c>
      <c r="R69" s="389"/>
    </row>
    <row r="70" spans="1:18" ht="20.100000000000001" customHeight="1" x14ac:dyDescent="0.2">
      <c r="B70" s="273"/>
      <c r="C70" s="373" t="s">
        <v>406</v>
      </c>
      <c r="D70" s="374"/>
      <c r="E70" s="185">
        <v>90</v>
      </c>
      <c r="F70" s="186">
        <v>108</v>
      </c>
      <c r="G70" s="186">
        <v>93</v>
      </c>
      <c r="H70" s="186">
        <v>90</v>
      </c>
      <c r="I70" s="186">
        <v>46</v>
      </c>
      <c r="J70" s="186">
        <v>96</v>
      </c>
      <c r="K70" s="186">
        <v>49</v>
      </c>
      <c r="L70" s="186">
        <v>104</v>
      </c>
      <c r="M70" s="186">
        <v>117</v>
      </c>
      <c r="N70" s="186"/>
      <c r="O70" s="186"/>
      <c r="P70" s="187"/>
      <c r="Q70" s="174">
        <f t="shared" ref="Q70:Q80" si="16">SUM(E70:P70)</f>
        <v>793</v>
      </c>
      <c r="R70" s="390"/>
    </row>
    <row r="71" spans="1:18" ht="20.100000000000001" hidden="1" customHeight="1" x14ac:dyDescent="0.2">
      <c r="B71" s="273"/>
      <c r="C71" s="373" t="s">
        <v>191</v>
      </c>
      <c r="D71" s="374"/>
      <c r="E71" s="234"/>
      <c r="F71" s="234"/>
      <c r="G71" s="234"/>
      <c r="H71" s="234"/>
      <c r="I71" s="234"/>
      <c r="J71" s="234"/>
      <c r="K71" s="234"/>
      <c r="L71" s="234"/>
      <c r="M71" s="234"/>
      <c r="N71" s="234"/>
      <c r="O71" s="234"/>
      <c r="P71" s="249"/>
      <c r="Q71" s="174"/>
      <c r="R71" s="390"/>
    </row>
    <row r="72" spans="1:18" ht="20.100000000000001" customHeight="1" x14ac:dyDescent="0.2">
      <c r="B72" s="273"/>
      <c r="C72" s="373" t="s">
        <v>405</v>
      </c>
      <c r="D72" s="374"/>
      <c r="E72" s="189">
        <v>92</v>
      </c>
      <c r="F72" s="189">
        <v>92</v>
      </c>
      <c r="G72" s="189">
        <v>113</v>
      </c>
      <c r="H72" s="189">
        <v>102</v>
      </c>
      <c r="I72" s="189">
        <v>72</v>
      </c>
      <c r="J72" s="189">
        <v>97</v>
      </c>
      <c r="K72" s="189">
        <v>72</v>
      </c>
      <c r="L72" s="189">
        <v>90</v>
      </c>
      <c r="M72" s="189">
        <v>114</v>
      </c>
      <c r="N72" s="189"/>
      <c r="O72" s="189"/>
      <c r="P72" s="190"/>
      <c r="Q72" s="174">
        <f t="shared" si="16"/>
        <v>844</v>
      </c>
      <c r="R72" s="390"/>
    </row>
    <row r="73" spans="1:18" ht="20.100000000000001" customHeight="1" x14ac:dyDescent="0.2">
      <c r="B73" s="273"/>
      <c r="C73" s="373" t="s">
        <v>395</v>
      </c>
      <c r="D73" s="374"/>
      <c r="E73" s="185">
        <v>58</v>
      </c>
      <c r="F73" s="186">
        <v>57</v>
      </c>
      <c r="G73" s="186">
        <v>60</v>
      </c>
      <c r="H73" s="186">
        <v>46</v>
      </c>
      <c r="I73" s="186">
        <v>55</v>
      </c>
      <c r="J73" s="186">
        <v>55</v>
      </c>
      <c r="K73" s="186">
        <v>43</v>
      </c>
      <c r="L73" s="186">
        <v>59</v>
      </c>
      <c r="M73" s="186">
        <v>56</v>
      </c>
      <c r="N73" s="186"/>
      <c r="O73" s="186"/>
      <c r="P73" s="187"/>
      <c r="Q73" s="174">
        <f t="shared" si="16"/>
        <v>489</v>
      </c>
      <c r="R73" s="390"/>
    </row>
    <row r="74" spans="1:18" ht="20.100000000000001" customHeight="1" x14ac:dyDescent="0.2">
      <c r="B74" s="273"/>
      <c r="C74" s="373" t="s">
        <v>192</v>
      </c>
      <c r="D74" s="374"/>
      <c r="E74" s="188">
        <v>2</v>
      </c>
      <c r="F74" s="189">
        <v>2</v>
      </c>
      <c r="G74" s="189">
        <v>2</v>
      </c>
      <c r="H74" s="189">
        <v>8</v>
      </c>
      <c r="I74" s="189">
        <v>2</v>
      </c>
      <c r="J74" s="189">
        <v>2</v>
      </c>
      <c r="K74" s="189">
        <v>5</v>
      </c>
      <c r="L74" s="189">
        <v>5</v>
      </c>
      <c r="M74" s="189">
        <v>2</v>
      </c>
      <c r="N74" s="189"/>
      <c r="O74" s="189"/>
      <c r="P74" s="190"/>
      <c r="Q74" s="174">
        <f t="shared" si="16"/>
        <v>30</v>
      </c>
      <c r="R74" s="390"/>
    </row>
    <row r="75" spans="1:18" ht="20.100000000000001" customHeight="1" x14ac:dyDescent="0.2">
      <c r="B75" s="273"/>
      <c r="C75" s="373" t="s">
        <v>193</v>
      </c>
      <c r="D75" s="374"/>
      <c r="E75" s="185">
        <v>214</v>
      </c>
      <c r="F75" s="186">
        <v>162</v>
      </c>
      <c r="G75" s="186">
        <v>165</v>
      </c>
      <c r="H75" s="186">
        <v>186</v>
      </c>
      <c r="I75" s="186">
        <v>212</v>
      </c>
      <c r="J75" s="186">
        <v>195</v>
      </c>
      <c r="K75" s="186">
        <v>226</v>
      </c>
      <c r="L75" s="186">
        <v>242</v>
      </c>
      <c r="M75" s="186">
        <v>315</v>
      </c>
      <c r="N75" s="186"/>
      <c r="O75" s="186"/>
      <c r="P75" s="187"/>
      <c r="Q75" s="174">
        <f t="shared" si="16"/>
        <v>1917</v>
      </c>
      <c r="R75" s="390"/>
    </row>
    <row r="76" spans="1:18" ht="20.100000000000001" customHeight="1" x14ac:dyDescent="0.2">
      <c r="B76" s="273"/>
      <c r="C76" s="373" t="s">
        <v>194</v>
      </c>
      <c r="D76" s="374"/>
      <c r="E76" s="188">
        <v>5</v>
      </c>
      <c r="F76" s="189">
        <v>4</v>
      </c>
      <c r="G76" s="189">
        <v>5</v>
      </c>
      <c r="H76" s="189">
        <v>1</v>
      </c>
      <c r="I76" s="189">
        <v>1</v>
      </c>
      <c r="J76" s="189">
        <v>0</v>
      </c>
      <c r="K76" s="189">
        <v>4</v>
      </c>
      <c r="L76" s="189">
        <v>3</v>
      </c>
      <c r="M76" s="189">
        <v>1</v>
      </c>
      <c r="N76" s="189"/>
      <c r="O76" s="189"/>
      <c r="P76" s="190"/>
      <c r="Q76" s="174">
        <f t="shared" si="16"/>
        <v>24</v>
      </c>
      <c r="R76" s="390"/>
    </row>
    <row r="77" spans="1:18" ht="20.100000000000001" customHeight="1" x14ac:dyDescent="0.2">
      <c r="B77" s="273"/>
      <c r="C77" s="373" t="s">
        <v>195</v>
      </c>
      <c r="D77" s="374"/>
      <c r="E77" s="185">
        <v>1</v>
      </c>
      <c r="F77" s="186">
        <v>1</v>
      </c>
      <c r="G77" s="186">
        <v>0</v>
      </c>
      <c r="H77" s="186">
        <v>1</v>
      </c>
      <c r="I77" s="186">
        <v>2</v>
      </c>
      <c r="J77" s="186">
        <v>0</v>
      </c>
      <c r="K77" s="186">
        <v>2</v>
      </c>
      <c r="L77" s="186">
        <v>1</v>
      </c>
      <c r="M77" s="186">
        <v>1</v>
      </c>
      <c r="N77" s="186"/>
      <c r="O77" s="186"/>
      <c r="P77" s="187"/>
      <c r="Q77" s="175">
        <f t="shared" si="16"/>
        <v>9</v>
      </c>
      <c r="R77" s="390"/>
    </row>
    <row r="78" spans="1:18" ht="20.100000000000001" customHeight="1" x14ac:dyDescent="0.2">
      <c r="B78" s="273"/>
      <c r="C78" s="373" t="s">
        <v>189</v>
      </c>
      <c r="D78" s="374"/>
      <c r="E78" s="188">
        <v>2</v>
      </c>
      <c r="F78" s="189">
        <v>0</v>
      </c>
      <c r="G78" s="189">
        <v>0</v>
      </c>
      <c r="H78" s="189">
        <v>0</v>
      </c>
      <c r="I78" s="189">
        <v>0</v>
      </c>
      <c r="J78" s="189">
        <v>1</v>
      </c>
      <c r="K78" s="189">
        <v>2</v>
      </c>
      <c r="L78" s="189">
        <v>7</v>
      </c>
      <c r="M78" s="189">
        <v>1</v>
      </c>
      <c r="N78" s="189"/>
      <c r="O78" s="189"/>
      <c r="P78" s="190"/>
      <c r="Q78" s="191">
        <f t="shared" si="16"/>
        <v>13</v>
      </c>
      <c r="R78" s="390"/>
    </row>
    <row r="79" spans="1:18" ht="20.100000000000001" customHeight="1" x14ac:dyDescent="0.2">
      <c r="B79" s="273"/>
      <c r="C79" s="373" t="s">
        <v>196</v>
      </c>
      <c r="D79" s="374"/>
      <c r="E79" s="185">
        <v>0</v>
      </c>
      <c r="F79" s="186">
        <v>0</v>
      </c>
      <c r="G79" s="186">
        <v>0</v>
      </c>
      <c r="H79" s="186">
        <v>0</v>
      </c>
      <c r="I79" s="186">
        <v>0</v>
      </c>
      <c r="J79" s="186">
        <v>0</v>
      </c>
      <c r="K79" s="186">
        <v>0</v>
      </c>
      <c r="L79" s="186">
        <v>0</v>
      </c>
      <c r="M79" s="186">
        <v>0</v>
      </c>
      <c r="N79" s="186"/>
      <c r="O79" s="186"/>
      <c r="P79" s="187"/>
      <c r="Q79" s="192">
        <f t="shared" si="16"/>
        <v>0</v>
      </c>
      <c r="R79" s="390"/>
    </row>
    <row r="80" spans="1:18" ht="20.100000000000001" customHeight="1" thickBot="1" x14ac:dyDescent="0.25">
      <c r="B80" s="286">
        <v>2</v>
      </c>
      <c r="C80" s="375" t="s">
        <v>158</v>
      </c>
      <c r="D80" s="376"/>
      <c r="E80" s="336">
        <v>0</v>
      </c>
      <c r="F80" s="337">
        <v>0</v>
      </c>
      <c r="G80" s="337">
        <v>0</v>
      </c>
      <c r="H80" s="337">
        <v>0</v>
      </c>
      <c r="I80" s="337">
        <v>0</v>
      </c>
      <c r="J80" s="337">
        <v>0</v>
      </c>
      <c r="K80" s="337">
        <v>0</v>
      </c>
      <c r="L80" s="337">
        <v>0</v>
      </c>
      <c r="M80" s="337">
        <v>0</v>
      </c>
      <c r="N80" s="337"/>
      <c r="O80" s="337"/>
      <c r="P80" s="341"/>
      <c r="Q80" s="193">
        <f t="shared" si="16"/>
        <v>0</v>
      </c>
      <c r="R80" s="391"/>
    </row>
    <row r="81" spans="1:18" s="17" customFormat="1" ht="20.100000000000001" customHeight="1" thickTop="1" thickBot="1" x14ac:dyDescent="0.25">
      <c r="B81" s="275"/>
      <c r="C81" s="377" t="s">
        <v>420</v>
      </c>
      <c r="D81" s="378"/>
      <c r="E81" s="307">
        <f>SUM(E69:E80)</f>
        <v>889</v>
      </c>
      <c r="F81" s="308">
        <f t="shared" ref="F81:P81" si="17">SUM(F69:F80)</f>
        <v>860</v>
      </c>
      <c r="G81" s="308">
        <f t="shared" si="17"/>
        <v>885</v>
      </c>
      <c r="H81" s="308">
        <f t="shared" si="17"/>
        <v>928</v>
      </c>
      <c r="I81" s="308">
        <f t="shared" si="17"/>
        <v>775</v>
      </c>
      <c r="J81" s="308">
        <f t="shared" si="17"/>
        <v>806</v>
      </c>
      <c r="K81" s="308">
        <f t="shared" si="17"/>
        <v>735</v>
      </c>
      <c r="L81" s="308">
        <f t="shared" si="17"/>
        <v>1035</v>
      </c>
      <c r="M81" s="308">
        <f t="shared" si="17"/>
        <v>1289</v>
      </c>
      <c r="N81" s="308">
        <f t="shared" si="17"/>
        <v>0</v>
      </c>
      <c r="O81" s="308">
        <f t="shared" si="17"/>
        <v>0</v>
      </c>
      <c r="P81" s="309">
        <f t="shared" si="17"/>
        <v>0</v>
      </c>
      <c r="Q81" s="195">
        <f t="shared" ref="Q81" si="18">SUM(E81:P81)</f>
        <v>8202</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0" t="s">
        <v>197</v>
      </c>
      <c r="D84" s="381"/>
      <c r="E84" s="148">
        <v>216</v>
      </c>
      <c r="F84" s="149">
        <v>215</v>
      </c>
      <c r="G84" s="149">
        <v>182</v>
      </c>
      <c r="H84" s="149">
        <v>219</v>
      </c>
      <c r="I84" s="149">
        <v>224</v>
      </c>
      <c r="J84" s="149">
        <v>240</v>
      </c>
      <c r="K84" s="149">
        <v>251</v>
      </c>
      <c r="L84" s="149">
        <v>214</v>
      </c>
      <c r="M84" s="149">
        <v>227</v>
      </c>
      <c r="N84" s="149"/>
      <c r="O84" s="149"/>
      <c r="P84" s="150"/>
      <c r="Q84" s="173">
        <f t="shared" ref="Q84:Q102" si="20">SUM(E84:P84)</f>
        <v>1988</v>
      </c>
      <c r="R84" s="389"/>
    </row>
    <row r="85" spans="1:18" ht="20.100000000000001" customHeight="1" x14ac:dyDescent="0.2">
      <c r="B85" s="273"/>
      <c r="C85" s="373" t="s">
        <v>198</v>
      </c>
      <c r="D85" s="374"/>
      <c r="E85" s="151">
        <v>30</v>
      </c>
      <c r="F85" s="152">
        <v>24</v>
      </c>
      <c r="G85" s="152">
        <v>16</v>
      </c>
      <c r="H85" s="152">
        <v>28</v>
      </c>
      <c r="I85" s="152">
        <v>38</v>
      </c>
      <c r="J85" s="152">
        <v>29</v>
      </c>
      <c r="K85" s="152">
        <v>19</v>
      </c>
      <c r="L85" s="152">
        <v>34</v>
      </c>
      <c r="M85" s="152">
        <v>25</v>
      </c>
      <c r="N85" s="152"/>
      <c r="O85" s="152"/>
      <c r="P85" s="153"/>
      <c r="Q85" s="174">
        <f t="shared" si="20"/>
        <v>243</v>
      </c>
      <c r="R85" s="390"/>
    </row>
    <row r="86" spans="1:18" ht="20.100000000000001" customHeight="1" x14ac:dyDescent="0.2">
      <c r="B86" s="273"/>
      <c r="C86" s="373" t="s">
        <v>199</v>
      </c>
      <c r="D86" s="374"/>
      <c r="E86" s="154">
        <v>6</v>
      </c>
      <c r="F86" s="155">
        <v>0</v>
      </c>
      <c r="G86" s="155">
        <v>5</v>
      </c>
      <c r="H86" s="155">
        <v>3</v>
      </c>
      <c r="I86" s="155">
        <v>1</v>
      </c>
      <c r="J86" s="155">
        <v>6</v>
      </c>
      <c r="K86" s="155">
        <v>2</v>
      </c>
      <c r="L86" s="155">
        <v>4</v>
      </c>
      <c r="M86" s="155">
        <v>0</v>
      </c>
      <c r="N86" s="155"/>
      <c r="O86" s="155"/>
      <c r="P86" s="156"/>
      <c r="Q86" s="174">
        <f t="shared" si="20"/>
        <v>27</v>
      </c>
      <c r="R86" s="390"/>
    </row>
    <row r="87" spans="1:18" ht="20.100000000000001" customHeight="1" x14ac:dyDescent="0.2">
      <c r="B87" s="273"/>
      <c r="C87" s="373" t="s">
        <v>200</v>
      </c>
      <c r="D87" s="374"/>
      <c r="E87" s="151">
        <v>61</v>
      </c>
      <c r="F87" s="152">
        <v>48</v>
      </c>
      <c r="G87" s="152">
        <v>63</v>
      </c>
      <c r="H87" s="152">
        <v>72</v>
      </c>
      <c r="I87" s="152">
        <v>56</v>
      </c>
      <c r="J87" s="152">
        <v>91</v>
      </c>
      <c r="K87" s="152">
        <v>58</v>
      </c>
      <c r="L87" s="152">
        <v>49</v>
      </c>
      <c r="M87" s="152">
        <v>58</v>
      </c>
      <c r="N87" s="152"/>
      <c r="O87" s="152"/>
      <c r="P87" s="153"/>
      <c r="Q87" s="174">
        <f t="shared" si="20"/>
        <v>556</v>
      </c>
      <c r="R87" s="390"/>
    </row>
    <row r="88" spans="1:18" ht="20.100000000000001" customHeight="1" x14ac:dyDescent="0.2">
      <c r="B88" s="273"/>
      <c r="C88" s="373" t="s">
        <v>201</v>
      </c>
      <c r="D88" s="374"/>
      <c r="E88" s="154">
        <v>19</v>
      </c>
      <c r="F88" s="155">
        <v>18</v>
      </c>
      <c r="G88" s="155">
        <v>14</v>
      </c>
      <c r="H88" s="155">
        <v>18</v>
      </c>
      <c r="I88" s="155">
        <v>27</v>
      </c>
      <c r="J88" s="155">
        <v>25</v>
      </c>
      <c r="K88" s="155">
        <v>27</v>
      </c>
      <c r="L88" s="155">
        <v>29</v>
      </c>
      <c r="M88" s="155">
        <v>15</v>
      </c>
      <c r="N88" s="155"/>
      <c r="O88" s="155"/>
      <c r="P88" s="156"/>
      <c r="Q88" s="174">
        <f t="shared" si="20"/>
        <v>192</v>
      </c>
      <c r="R88" s="390"/>
    </row>
    <row r="89" spans="1:18" ht="20.100000000000001" customHeight="1" x14ac:dyDescent="0.2">
      <c r="B89" s="273"/>
      <c r="C89" s="373" t="s">
        <v>202</v>
      </c>
      <c r="D89" s="374"/>
      <c r="E89" s="151">
        <v>17</v>
      </c>
      <c r="F89" s="152">
        <v>5</v>
      </c>
      <c r="G89" s="152">
        <v>5</v>
      </c>
      <c r="H89" s="152">
        <v>12</v>
      </c>
      <c r="I89" s="152">
        <v>12</v>
      </c>
      <c r="J89" s="152">
        <v>16</v>
      </c>
      <c r="K89" s="152">
        <v>6</v>
      </c>
      <c r="L89" s="152">
        <v>11</v>
      </c>
      <c r="M89" s="152">
        <v>11</v>
      </c>
      <c r="N89" s="152"/>
      <c r="O89" s="152"/>
      <c r="P89" s="153"/>
      <c r="Q89" s="174">
        <f t="shared" si="20"/>
        <v>95</v>
      </c>
      <c r="R89" s="390"/>
    </row>
    <row r="90" spans="1:18" ht="20.100000000000001" customHeight="1" x14ac:dyDescent="0.2">
      <c r="B90" s="284">
        <v>3</v>
      </c>
      <c r="C90" s="373" t="s">
        <v>415</v>
      </c>
      <c r="D90" s="374"/>
      <c r="E90" s="154">
        <v>0</v>
      </c>
      <c r="F90" s="155">
        <v>0</v>
      </c>
      <c r="G90" s="155">
        <v>0</v>
      </c>
      <c r="H90" s="155">
        <v>0</v>
      </c>
      <c r="I90" s="155">
        <v>0</v>
      </c>
      <c r="J90" s="155">
        <v>0</v>
      </c>
      <c r="K90" s="155">
        <v>1</v>
      </c>
      <c r="L90" s="155">
        <v>0</v>
      </c>
      <c r="M90" s="155">
        <v>0</v>
      </c>
      <c r="N90" s="155"/>
      <c r="O90" s="155"/>
      <c r="P90" s="156"/>
      <c r="Q90" s="174">
        <f t="shared" si="20"/>
        <v>1</v>
      </c>
      <c r="R90" s="390"/>
    </row>
    <row r="91" spans="1:18" ht="20.100000000000001" customHeight="1" x14ac:dyDescent="0.2">
      <c r="B91" s="273"/>
      <c r="C91" s="373" t="s">
        <v>304</v>
      </c>
      <c r="D91" s="374"/>
      <c r="E91" s="151">
        <v>3</v>
      </c>
      <c r="F91" s="152">
        <v>6</v>
      </c>
      <c r="G91" s="152">
        <v>5</v>
      </c>
      <c r="H91" s="152">
        <v>2</v>
      </c>
      <c r="I91" s="152">
        <v>1</v>
      </c>
      <c r="J91" s="152">
        <v>4</v>
      </c>
      <c r="K91" s="152">
        <v>7</v>
      </c>
      <c r="L91" s="152">
        <v>8</v>
      </c>
      <c r="M91" s="152">
        <v>8</v>
      </c>
      <c r="N91" s="152"/>
      <c r="O91" s="152"/>
      <c r="P91" s="153"/>
      <c r="Q91" s="174">
        <f t="shared" si="20"/>
        <v>44</v>
      </c>
      <c r="R91" s="390"/>
    </row>
    <row r="92" spans="1:18" ht="20.100000000000001" customHeight="1" x14ac:dyDescent="0.2">
      <c r="B92" s="273"/>
      <c r="C92" s="373" t="s">
        <v>203</v>
      </c>
      <c r="D92" s="374"/>
      <c r="E92" s="154">
        <v>129</v>
      </c>
      <c r="F92" s="155">
        <v>92</v>
      </c>
      <c r="G92" s="155">
        <v>112</v>
      </c>
      <c r="H92" s="155">
        <v>126</v>
      </c>
      <c r="I92" s="155">
        <v>145</v>
      </c>
      <c r="J92" s="155">
        <v>170</v>
      </c>
      <c r="K92" s="155">
        <v>121</v>
      </c>
      <c r="L92" s="155">
        <v>118</v>
      </c>
      <c r="M92" s="155">
        <v>117</v>
      </c>
      <c r="N92" s="155"/>
      <c r="O92" s="155"/>
      <c r="P92" s="156"/>
      <c r="Q92" s="174">
        <f t="shared" si="20"/>
        <v>1130</v>
      </c>
      <c r="R92" s="390"/>
    </row>
    <row r="93" spans="1:18" ht="20.100000000000001" customHeight="1" x14ac:dyDescent="0.2">
      <c r="B93" s="273"/>
      <c r="C93" s="373" t="s">
        <v>204</v>
      </c>
      <c r="D93" s="374"/>
      <c r="E93" s="151">
        <v>107</v>
      </c>
      <c r="F93" s="152">
        <v>121</v>
      </c>
      <c r="G93" s="152">
        <v>126</v>
      </c>
      <c r="H93" s="152">
        <v>107</v>
      </c>
      <c r="I93" s="152">
        <v>88</v>
      </c>
      <c r="J93" s="152">
        <v>164</v>
      </c>
      <c r="K93" s="152">
        <v>127</v>
      </c>
      <c r="L93" s="152">
        <v>138</v>
      </c>
      <c r="M93" s="152">
        <v>118</v>
      </c>
      <c r="N93" s="152"/>
      <c r="O93" s="152"/>
      <c r="P93" s="153"/>
      <c r="Q93" s="174">
        <f t="shared" si="20"/>
        <v>1096</v>
      </c>
      <c r="R93" s="390"/>
    </row>
    <row r="94" spans="1:18" ht="20.100000000000001" customHeight="1" x14ac:dyDescent="0.2">
      <c r="B94" s="273"/>
      <c r="C94" s="373" t="s">
        <v>205</v>
      </c>
      <c r="D94" s="374"/>
      <c r="E94" s="154">
        <v>43</v>
      </c>
      <c r="F94" s="155">
        <v>46</v>
      </c>
      <c r="G94" s="155">
        <v>39</v>
      </c>
      <c r="H94" s="155">
        <v>37</v>
      </c>
      <c r="I94" s="155">
        <v>45</v>
      </c>
      <c r="J94" s="155">
        <v>57</v>
      </c>
      <c r="K94" s="155">
        <v>36</v>
      </c>
      <c r="L94" s="155">
        <v>42</v>
      </c>
      <c r="M94" s="155">
        <v>27</v>
      </c>
      <c r="N94" s="155"/>
      <c r="O94" s="155"/>
      <c r="P94" s="156"/>
      <c r="Q94" s="177">
        <f t="shared" si="20"/>
        <v>372</v>
      </c>
      <c r="R94" s="390"/>
    </row>
    <row r="95" spans="1:18" ht="20.100000000000001" customHeight="1" x14ac:dyDescent="0.2">
      <c r="B95" s="273"/>
      <c r="C95" s="373" t="s">
        <v>206</v>
      </c>
      <c r="D95" s="374"/>
      <c r="E95" s="151">
        <v>2</v>
      </c>
      <c r="F95" s="152">
        <v>2</v>
      </c>
      <c r="G95" s="152">
        <v>4</v>
      </c>
      <c r="H95" s="152">
        <v>1</v>
      </c>
      <c r="I95" s="152">
        <v>0</v>
      </c>
      <c r="J95" s="152">
        <v>1</v>
      </c>
      <c r="K95" s="152">
        <v>0</v>
      </c>
      <c r="L95" s="152">
        <v>1</v>
      </c>
      <c r="M95" s="152">
        <v>2</v>
      </c>
      <c r="N95" s="152"/>
      <c r="O95" s="152"/>
      <c r="P95" s="153"/>
      <c r="Q95" s="178">
        <f t="shared" si="20"/>
        <v>13</v>
      </c>
      <c r="R95" s="390"/>
    </row>
    <row r="96" spans="1:18" ht="20.100000000000001" customHeight="1" x14ac:dyDescent="0.2">
      <c r="B96" s="273"/>
      <c r="C96" s="373" t="s">
        <v>207</v>
      </c>
      <c r="D96" s="374"/>
      <c r="E96" s="154">
        <v>6</v>
      </c>
      <c r="F96" s="155">
        <v>0</v>
      </c>
      <c r="G96" s="155">
        <v>3</v>
      </c>
      <c r="H96" s="155">
        <v>6</v>
      </c>
      <c r="I96" s="155">
        <v>3</v>
      </c>
      <c r="J96" s="155">
        <v>6</v>
      </c>
      <c r="K96" s="155">
        <v>10</v>
      </c>
      <c r="L96" s="155">
        <v>17</v>
      </c>
      <c r="M96" s="155">
        <v>12</v>
      </c>
      <c r="N96" s="155"/>
      <c r="O96" s="155"/>
      <c r="P96" s="156"/>
      <c r="Q96" s="178">
        <f t="shared" si="20"/>
        <v>63</v>
      </c>
      <c r="R96" s="390"/>
    </row>
    <row r="97" spans="1:18" ht="20.100000000000001" customHeight="1" x14ac:dyDescent="0.2">
      <c r="B97" s="273"/>
      <c r="C97" s="373" t="s">
        <v>208</v>
      </c>
      <c r="D97" s="374"/>
      <c r="E97" s="151">
        <v>0</v>
      </c>
      <c r="F97" s="152">
        <v>0</v>
      </c>
      <c r="G97" s="152">
        <v>0</v>
      </c>
      <c r="H97" s="152">
        <v>0</v>
      </c>
      <c r="I97" s="152">
        <v>0</v>
      </c>
      <c r="J97" s="152">
        <v>0</v>
      </c>
      <c r="K97" s="152">
        <v>0</v>
      </c>
      <c r="L97" s="152">
        <v>0</v>
      </c>
      <c r="M97" s="152">
        <v>0</v>
      </c>
      <c r="N97" s="152"/>
      <c r="O97" s="152"/>
      <c r="P97" s="153"/>
      <c r="Q97" s="196">
        <f t="shared" si="20"/>
        <v>0</v>
      </c>
      <c r="R97" s="390"/>
    </row>
    <row r="98" spans="1:18" ht="20.100000000000001" customHeight="1" x14ac:dyDescent="0.2">
      <c r="B98" s="273"/>
      <c r="C98" s="373" t="s">
        <v>209</v>
      </c>
      <c r="D98" s="374"/>
      <c r="E98" s="154">
        <v>0</v>
      </c>
      <c r="F98" s="155">
        <v>0</v>
      </c>
      <c r="G98" s="155">
        <v>0</v>
      </c>
      <c r="H98" s="155">
        <v>0</v>
      </c>
      <c r="I98" s="155">
        <v>0</v>
      </c>
      <c r="J98" s="155">
        <v>0</v>
      </c>
      <c r="K98" s="155">
        <v>0</v>
      </c>
      <c r="L98" s="155">
        <v>0</v>
      </c>
      <c r="M98" s="155">
        <v>0</v>
      </c>
      <c r="N98" s="155"/>
      <c r="O98" s="155"/>
      <c r="P98" s="156"/>
      <c r="Q98" s="197">
        <f t="shared" si="20"/>
        <v>0</v>
      </c>
      <c r="R98" s="390"/>
    </row>
    <row r="99" spans="1:18" ht="20.100000000000001" hidden="1" customHeight="1" x14ac:dyDescent="0.2">
      <c r="B99" s="284"/>
      <c r="C99" s="373" t="s">
        <v>417</v>
      </c>
      <c r="D99" s="374"/>
      <c r="E99" s="287"/>
      <c r="F99" s="288"/>
      <c r="G99" s="288"/>
      <c r="H99" s="288"/>
      <c r="I99" s="288"/>
      <c r="J99" s="288"/>
      <c r="K99" s="288"/>
      <c r="L99" s="288"/>
      <c r="M99" s="288"/>
      <c r="N99" s="288"/>
      <c r="O99" s="288"/>
      <c r="P99" s="289"/>
      <c r="Q99" s="180">
        <f t="shared" si="20"/>
        <v>0</v>
      </c>
      <c r="R99" s="390"/>
    </row>
    <row r="100" spans="1:18" ht="20.100000000000001" customHeight="1" x14ac:dyDescent="0.2">
      <c r="B100" s="273"/>
      <c r="C100" s="373" t="s">
        <v>407</v>
      </c>
      <c r="D100" s="374"/>
      <c r="E100" s="151">
        <v>1</v>
      </c>
      <c r="F100" s="152">
        <v>1</v>
      </c>
      <c r="G100" s="152">
        <v>3</v>
      </c>
      <c r="H100" s="152">
        <v>0</v>
      </c>
      <c r="I100" s="152">
        <v>0</v>
      </c>
      <c r="J100" s="152">
        <v>1</v>
      </c>
      <c r="K100" s="152">
        <v>0</v>
      </c>
      <c r="L100" s="152">
        <v>0</v>
      </c>
      <c r="M100" s="152">
        <v>0</v>
      </c>
      <c r="N100" s="152"/>
      <c r="O100" s="152"/>
      <c r="P100" s="153"/>
      <c r="Q100" s="180">
        <f t="shared" si="20"/>
        <v>6</v>
      </c>
      <c r="R100" s="390"/>
    </row>
    <row r="101" spans="1:18" ht="20.100000000000001" customHeight="1" thickBot="1" x14ac:dyDescent="0.25">
      <c r="B101" s="286">
        <v>2</v>
      </c>
      <c r="C101" s="375" t="s">
        <v>158</v>
      </c>
      <c r="D101" s="376"/>
      <c r="E101" s="336">
        <v>0</v>
      </c>
      <c r="F101" s="337">
        <v>0</v>
      </c>
      <c r="G101" s="337">
        <v>0</v>
      </c>
      <c r="H101" s="337">
        <v>0</v>
      </c>
      <c r="I101" s="337">
        <v>0</v>
      </c>
      <c r="J101" s="337">
        <v>0</v>
      </c>
      <c r="K101" s="337">
        <v>0</v>
      </c>
      <c r="L101" s="337">
        <v>0</v>
      </c>
      <c r="M101" s="337">
        <v>0</v>
      </c>
      <c r="N101" s="337"/>
      <c r="O101" s="337"/>
      <c r="P101" s="341"/>
      <c r="Q101" s="180">
        <f t="shared" si="20"/>
        <v>0</v>
      </c>
      <c r="R101" s="391"/>
    </row>
    <row r="102" spans="1:18" s="17" customFormat="1" ht="20.100000000000001" customHeight="1" thickTop="1" thickBot="1" x14ac:dyDescent="0.25">
      <c r="B102" s="275"/>
      <c r="C102" s="377" t="s">
        <v>421</v>
      </c>
      <c r="D102" s="378"/>
      <c r="E102" s="307">
        <f>SUM(E84:E101)</f>
        <v>640</v>
      </c>
      <c r="F102" s="308">
        <f t="shared" ref="F102:P102" si="21">SUM(F84:F101)</f>
        <v>578</v>
      </c>
      <c r="G102" s="308">
        <f t="shared" si="21"/>
        <v>577</v>
      </c>
      <c r="H102" s="308">
        <f t="shared" si="21"/>
        <v>631</v>
      </c>
      <c r="I102" s="308">
        <f t="shared" si="21"/>
        <v>640</v>
      </c>
      <c r="J102" s="308">
        <f t="shared" si="21"/>
        <v>810</v>
      </c>
      <c r="K102" s="308">
        <f t="shared" si="21"/>
        <v>665</v>
      </c>
      <c r="L102" s="308">
        <f t="shared" si="21"/>
        <v>665</v>
      </c>
      <c r="M102" s="308">
        <f t="shared" si="21"/>
        <v>620</v>
      </c>
      <c r="N102" s="308">
        <f t="shared" si="21"/>
        <v>0</v>
      </c>
      <c r="O102" s="308">
        <f t="shared" si="21"/>
        <v>0</v>
      </c>
      <c r="P102" s="309">
        <f t="shared" si="21"/>
        <v>0</v>
      </c>
      <c r="Q102" s="181">
        <f t="shared" si="20"/>
        <v>5826</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0" t="s">
        <v>210</v>
      </c>
      <c r="D105" s="381"/>
      <c r="E105" s="148">
        <v>20</v>
      </c>
      <c r="F105" s="149">
        <v>14</v>
      </c>
      <c r="G105" s="149">
        <v>16</v>
      </c>
      <c r="H105" s="149">
        <v>20</v>
      </c>
      <c r="I105" s="149">
        <v>14</v>
      </c>
      <c r="J105" s="149">
        <v>16</v>
      </c>
      <c r="K105" s="149">
        <v>26</v>
      </c>
      <c r="L105" s="149">
        <v>27</v>
      </c>
      <c r="M105" s="149">
        <v>18</v>
      </c>
      <c r="N105" s="149"/>
      <c r="O105" s="149"/>
      <c r="P105" s="150"/>
      <c r="Q105" s="173">
        <f t="shared" ref="Q105:Q116" si="23">SUM(E105:P105)</f>
        <v>171</v>
      </c>
      <c r="R105" s="389"/>
    </row>
    <row r="106" spans="1:18" s="11" customFormat="1" ht="20.100000000000001" customHeight="1" x14ac:dyDescent="0.2">
      <c r="A106" s="10"/>
      <c r="B106" s="273"/>
      <c r="C106" s="373" t="s">
        <v>211</v>
      </c>
      <c r="D106" s="374"/>
      <c r="E106" s="151">
        <v>142</v>
      </c>
      <c r="F106" s="152">
        <v>132</v>
      </c>
      <c r="G106" s="152">
        <v>121</v>
      </c>
      <c r="H106" s="152">
        <v>124</v>
      </c>
      <c r="I106" s="152">
        <v>128</v>
      </c>
      <c r="J106" s="152">
        <v>194</v>
      </c>
      <c r="K106" s="152">
        <v>156</v>
      </c>
      <c r="L106" s="152">
        <v>144</v>
      </c>
      <c r="M106" s="152">
        <v>163</v>
      </c>
      <c r="N106" s="152"/>
      <c r="O106" s="152"/>
      <c r="P106" s="153"/>
      <c r="Q106" s="174">
        <f t="shared" si="23"/>
        <v>1304</v>
      </c>
      <c r="R106" s="390"/>
    </row>
    <row r="107" spans="1:18" s="11" customFormat="1" ht="20.100000000000001" customHeight="1" x14ac:dyDescent="0.2">
      <c r="A107" s="10"/>
      <c r="B107" s="273"/>
      <c r="C107" s="373" t="s">
        <v>212</v>
      </c>
      <c r="D107" s="374"/>
      <c r="E107" s="154">
        <v>196</v>
      </c>
      <c r="F107" s="155">
        <v>198</v>
      </c>
      <c r="G107" s="155">
        <v>177</v>
      </c>
      <c r="H107" s="155">
        <v>243</v>
      </c>
      <c r="I107" s="155">
        <v>207</v>
      </c>
      <c r="J107" s="155">
        <v>296</v>
      </c>
      <c r="K107" s="155">
        <v>217</v>
      </c>
      <c r="L107" s="155">
        <v>235</v>
      </c>
      <c r="M107" s="155">
        <v>281</v>
      </c>
      <c r="N107" s="155"/>
      <c r="O107" s="155"/>
      <c r="P107" s="156"/>
      <c r="Q107" s="174">
        <f t="shared" si="23"/>
        <v>2050</v>
      </c>
      <c r="R107" s="390"/>
    </row>
    <row r="108" spans="1:18" s="11" customFormat="1" ht="20.100000000000001" customHeight="1" x14ac:dyDescent="0.2">
      <c r="A108" s="10"/>
      <c r="B108" s="273"/>
      <c r="C108" s="373" t="s">
        <v>213</v>
      </c>
      <c r="D108" s="374"/>
      <c r="E108" s="151">
        <v>19</v>
      </c>
      <c r="F108" s="152">
        <v>13</v>
      </c>
      <c r="G108" s="152">
        <v>12</v>
      </c>
      <c r="H108" s="152">
        <v>12</v>
      </c>
      <c r="I108" s="152">
        <v>6</v>
      </c>
      <c r="J108" s="152">
        <v>10</v>
      </c>
      <c r="K108" s="152">
        <v>10</v>
      </c>
      <c r="L108" s="152">
        <v>13</v>
      </c>
      <c r="M108" s="152">
        <v>18</v>
      </c>
      <c r="N108" s="152"/>
      <c r="O108" s="152"/>
      <c r="P108" s="153"/>
      <c r="Q108" s="174">
        <f t="shared" si="23"/>
        <v>113</v>
      </c>
      <c r="R108" s="390"/>
    </row>
    <row r="109" spans="1:18" s="11" customFormat="1" ht="20.100000000000001" customHeight="1" x14ac:dyDescent="0.2">
      <c r="A109" s="10"/>
      <c r="B109" s="273"/>
      <c r="C109" s="373" t="s">
        <v>214</v>
      </c>
      <c r="D109" s="374"/>
      <c r="E109" s="154">
        <v>0</v>
      </c>
      <c r="F109" s="155">
        <v>2</v>
      </c>
      <c r="G109" s="155">
        <v>1</v>
      </c>
      <c r="H109" s="155">
        <v>0</v>
      </c>
      <c r="I109" s="155">
        <v>1</v>
      </c>
      <c r="J109" s="155">
        <v>1</v>
      </c>
      <c r="K109" s="155">
        <v>0</v>
      </c>
      <c r="L109" s="155">
        <v>1</v>
      </c>
      <c r="M109" s="155">
        <v>2</v>
      </c>
      <c r="N109" s="155"/>
      <c r="O109" s="155"/>
      <c r="P109" s="156"/>
      <c r="Q109" s="174">
        <f t="shared" si="23"/>
        <v>8</v>
      </c>
      <c r="R109" s="390"/>
    </row>
    <row r="110" spans="1:18" s="11" customFormat="1" ht="20.100000000000001" customHeight="1" x14ac:dyDescent="0.2">
      <c r="A110" s="10"/>
      <c r="B110" s="273"/>
      <c r="C110" s="373" t="s">
        <v>215</v>
      </c>
      <c r="D110" s="374"/>
      <c r="E110" s="151">
        <v>14</v>
      </c>
      <c r="F110" s="152">
        <v>13</v>
      </c>
      <c r="G110" s="152">
        <v>10</v>
      </c>
      <c r="H110" s="152">
        <v>10</v>
      </c>
      <c r="I110" s="152">
        <v>10</v>
      </c>
      <c r="J110" s="152">
        <v>17</v>
      </c>
      <c r="K110" s="152">
        <v>6</v>
      </c>
      <c r="L110" s="152">
        <v>19</v>
      </c>
      <c r="M110" s="152">
        <v>11</v>
      </c>
      <c r="N110" s="152"/>
      <c r="O110" s="152"/>
      <c r="P110" s="153"/>
      <c r="Q110" s="174">
        <f t="shared" si="23"/>
        <v>110</v>
      </c>
      <c r="R110" s="390"/>
    </row>
    <row r="111" spans="1:18" s="11" customFormat="1" ht="20.100000000000001" customHeight="1" x14ac:dyDescent="0.2">
      <c r="A111" s="10"/>
      <c r="B111" s="273"/>
      <c r="C111" s="373" t="s">
        <v>216</v>
      </c>
      <c r="D111" s="374"/>
      <c r="E111" s="154">
        <v>25</v>
      </c>
      <c r="F111" s="155">
        <v>16</v>
      </c>
      <c r="G111" s="155">
        <v>11</v>
      </c>
      <c r="H111" s="155">
        <v>16</v>
      </c>
      <c r="I111" s="155">
        <v>17</v>
      </c>
      <c r="J111" s="155">
        <v>27</v>
      </c>
      <c r="K111" s="155">
        <v>15</v>
      </c>
      <c r="L111" s="155">
        <v>16</v>
      </c>
      <c r="M111" s="155">
        <v>22</v>
      </c>
      <c r="N111" s="155"/>
      <c r="O111" s="155"/>
      <c r="P111" s="156"/>
      <c r="Q111" s="174">
        <f t="shared" si="23"/>
        <v>165</v>
      </c>
      <c r="R111" s="390"/>
    </row>
    <row r="112" spans="1:18" s="11" customFormat="1" ht="20.100000000000001" customHeight="1" x14ac:dyDescent="0.2">
      <c r="A112" s="10"/>
      <c r="B112" s="273"/>
      <c r="C112" s="373" t="s">
        <v>217</v>
      </c>
      <c r="D112" s="374"/>
      <c r="E112" s="151">
        <v>18</v>
      </c>
      <c r="F112" s="152">
        <v>20</v>
      </c>
      <c r="G112" s="152">
        <v>21</v>
      </c>
      <c r="H112" s="152">
        <v>17</v>
      </c>
      <c r="I112" s="152">
        <v>27</v>
      </c>
      <c r="J112" s="152">
        <v>24</v>
      </c>
      <c r="K112" s="152">
        <v>30</v>
      </c>
      <c r="L112" s="152">
        <v>24</v>
      </c>
      <c r="M112" s="152">
        <v>21</v>
      </c>
      <c r="N112" s="152"/>
      <c r="O112" s="152"/>
      <c r="P112" s="153"/>
      <c r="Q112" s="174">
        <f t="shared" si="23"/>
        <v>202</v>
      </c>
      <c r="R112" s="390"/>
    </row>
    <row r="113" spans="1:18" s="11" customFormat="1" ht="20.100000000000001" customHeight="1" x14ac:dyDescent="0.2">
      <c r="A113" s="10"/>
      <c r="B113" s="273"/>
      <c r="C113" s="373" t="s">
        <v>218</v>
      </c>
      <c r="D113" s="374"/>
      <c r="E113" s="154">
        <v>36</v>
      </c>
      <c r="F113" s="155">
        <v>31</v>
      </c>
      <c r="G113" s="155">
        <v>44</v>
      </c>
      <c r="H113" s="155">
        <v>31</v>
      </c>
      <c r="I113" s="155">
        <v>35</v>
      </c>
      <c r="J113" s="155">
        <v>28</v>
      </c>
      <c r="K113" s="155">
        <v>36</v>
      </c>
      <c r="L113" s="155">
        <v>32</v>
      </c>
      <c r="M113" s="155">
        <v>34</v>
      </c>
      <c r="N113" s="155"/>
      <c r="O113" s="155"/>
      <c r="P113" s="156"/>
      <c r="Q113" s="174">
        <f t="shared" si="23"/>
        <v>307</v>
      </c>
      <c r="R113" s="390"/>
    </row>
    <row r="114" spans="1:18" s="11" customFormat="1" ht="20.100000000000001" customHeight="1" x14ac:dyDescent="0.2">
      <c r="A114" s="10"/>
      <c r="B114" s="273"/>
      <c r="C114" s="373" t="s">
        <v>219</v>
      </c>
      <c r="D114" s="374"/>
      <c r="E114" s="151">
        <v>52</v>
      </c>
      <c r="F114" s="152">
        <v>44</v>
      </c>
      <c r="G114" s="152">
        <v>39</v>
      </c>
      <c r="H114" s="152">
        <v>32</v>
      </c>
      <c r="I114" s="152">
        <v>43</v>
      </c>
      <c r="J114" s="152">
        <v>49</v>
      </c>
      <c r="K114" s="152">
        <v>45</v>
      </c>
      <c r="L114" s="152">
        <v>37</v>
      </c>
      <c r="M114" s="152">
        <v>43</v>
      </c>
      <c r="N114" s="152"/>
      <c r="O114" s="152"/>
      <c r="P114" s="153"/>
      <c r="Q114" s="175">
        <f t="shared" si="23"/>
        <v>384</v>
      </c>
      <c r="R114" s="390"/>
    </row>
    <row r="115" spans="1:18" s="11" customFormat="1" ht="20.100000000000001" customHeight="1" thickBot="1" x14ac:dyDescent="0.25">
      <c r="A115" s="10"/>
      <c r="B115" s="286">
        <v>2</v>
      </c>
      <c r="C115" s="375" t="s">
        <v>158</v>
      </c>
      <c r="D115" s="376"/>
      <c r="E115" s="336">
        <v>0</v>
      </c>
      <c r="F115" s="337">
        <v>0</v>
      </c>
      <c r="G115" s="337">
        <v>0</v>
      </c>
      <c r="H115" s="337">
        <v>0</v>
      </c>
      <c r="I115" s="337">
        <v>0</v>
      </c>
      <c r="J115" s="337">
        <v>0</v>
      </c>
      <c r="K115" s="337">
        <v>0</v>
      </c>
      <c r="L115" s="337">
        <v>0</v>
      </c>
      <c r="M115" s="337">
        <v>0</v>
      </c>
      <c r="N115" s="337"/>
      <c r="O115" s="337"/>
      <c r="P115" s="341"/>
      <c r="Q115" s="178">
        <f t="shared" si="23"/>
        <v>0</v>
      </c>
      <c r="R115" s="391"/>
    </row>
    <row r="116" spans="1:18" s="11" customFormat="1" ht="20.100000000000001" customHeight="1" thickTop="1" thickBot="1" x14ac:dyDescent="0.25">
      <c r="A116" s="10"/>
      <c r="B116" s="275"/>
      <c r="C116" s="377" t="s">
        <v>422</v>
      </c>
      <c r="D116" s="378"/>
      <c r="E116" s="256">
        <f>SUM(E105:E115)</f>
        <v>522</v>
      </c>
      <c r="F116" s="257">
        <f t="shared" ref="F116:P116" si="24">SUM(F105:F115)</f>
        <v>483</v>
      </c>
      <c r="G116" s="257">
        <f t="shared" si="24"/>
        <v>452</v>
      </c>
      <c r="H116" s="257">
        <f t="shared" si="24"/>
        <v>505</v>
      </c>
      <c r="I116" s="257">
        <f t="shared" si="24"/>
        <v>488</v>
      </c>
      <c r="J116" s="257">
        <f t="shared" si="24"/>
        <v>662</v>
      </c>
      <c r="K116" s="257">
        <f t="shared" si="24"/>
        <v>541</v>
      </c>
      <c r="L116" s="257">
        <f t="shared" si="24"/>
        <v>548</v>
      </c>
      <c r="M116" s="257">
        <f t="shared" si="24"/>
        <v>613</v>
      </c>
      <c r="N116" s="257">
        <f t="shared" si="24"/>
        <v>0</v>
      </c>
      <c r="O116" s="257">
        <f t="shared" si="24"/>
        <v>0</v>
      </c>
      <c r="P116" s="258">
        <f t="shared" si="24"/>
        <v>0</v>
      </c>
      <c r="Q116" s="198">
        <f t="shared" si="23"/>
        <v>4814</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0" t="s">
        <v>220</v>
      </c>
      <c r="D119" s="381"/>
      <c r="E119" s="148">
        <v>21</v>
      </c>
      <c r="F119" s="149">
        <v>25</v>
      </c>
      <c r="G119" s="149">
        <v>23</v>
      </c>
      <c r="H119" s="149">
        <v>20</v>
      </c>
      <c r="I119" s="149">
        <v>22</v>
      </c>
      <c r="J119" s="149">
        <v>35</v>
      </c>
      <c r="K119" s="149">
        <v>16</v>
      </c>
      <c r="L119" s="149">
        <v>15</v>
      </c>
      <c r="M119" s="149">
        <v>18</v>
      </c>
      <c r="N119" s="149"/>
      <c r="O119" s="149"/>
      <c r="P119" s="150"/>
      <c r="Q119" s="173">
        <f t="shared" ref="Q119:Q128" si="26">SUM(E119:P119)</f>
        <v>195</v>
      </c>
      <c r="R119" s="389"/>
    </row>
    <row r="120" spans="1:18" ht="20.100000000000001" customHeight="1" x14ac:dyDescent="0.2">
      <c r="B120" s="273"/>
      <c r="C120" s="373" t="s">
        <v>221</v>
      </c>
      <c r="D120" s="374"/>
      <c r="E120" s="151">
        <v>0</v>
      </c>
      <c r="F120" s="152">
        <v>0</v>
      </c>
      <c r="G120" s="152">
        <v>0</v>
      </c>
      <c r="H120" s="152">
        <v>0</v>
      </c>
      <c r="I120" s="152">
        <v>0</v>
      </c>
      <c r="J120" s="152">
        <v>0</v>
      </c>
      <c r="K120" s="152">
        <v>0</v>
      </c>
      <c r="L120" s="152">
        <v>0</v>
      </c>
      <c r="M120" s="152">
        <v>0</v>
      </c>
      <c r="N120" s="152"/>
      <c r="O120" s="152"/>
      <c r="P120" s="153"/>
      <c r="Q120" s="174">
        <f t="shared" si="26"/>
        <v>0</v>
      </c>
      <c r="R120" s="390"/>
    </row>
    <row r="121" spans="1:18" ht="20.100000000000001" customHeight="1" x14ac:dyDescent="0.2">
      <c r="B121" s="273"/>
      <c r="C121" s="373" t="s">
        <v>222</v>
      </c>
      <c r="D121" s="374"/>
      <c r="E121" s="154">
        <v>0</v>
      </c>
      <c r="F121" s="155">
        <v>0</v>
      </c>
      <c r="G121" s="155">
        <v>0</v>
      </c>
      <c r="H121" s="155">
        <v>0</v>
      </c>
      <c r="I121" s="155">
        <v>1</v>
      </c>
      <c r="J121" s="155">
        <v>0</v>
      </c>
      <c r="K121" s="155">
        <v>0</v>
      </c>
      <c r="L121" s="155">
        <v>0</v>
      </c>
      <c r="M121" s="155">
        <v>2</v>
      </c>
      <c r="N121" s="155"/>
      <c r="O121" s="155"/>
      <c r="P121" s="156"/>
      <c r="Q121" s="174">
        <f t="shared" si="26"/>
        <v>3</v>
      </c>
      <c r="R121" s="390"/>
    </row>
    <row r="122" spans="1:18" ht="20.100000000000001" customHeight="1" x14ac:dyDescent="0.2">
      <c r="B122" s="273"/>
      <c r="C122" s="373" t="s">
        <v>223</v>
      </c>
      <c r="D122" s="374"/>
      <c r="E122" s="151">
        <v>0</v>
      </c>
      <c r="F122" s="152">
        <v>0</v>
      </c>
      <c r="G122" s="152">
        <v>0</v>
      </c>
      <c r="H122" s="152">
        <v>0</v>
      </c>
      <c r="I122" s="152">
        <v>0</v>
      </c>
      <c r="J122" s="152">
        <v>0</v>
      </c>
      <c r="K122" s="152">
        <v>1</v>
      </c>
      <c r="L122" s="152">
        <v>1</v>
      </c>
      <c r="M122" s="152">
        <v>0</v>
      </c>
      <c r="N122" s="152"/>
      <c r="O122" s="152"/>
      <c r="P122" s="153"/>
      <c r="Q122" s="174">
        <f t="shared" si="26"/>
        <v>2</v>
      </c>
      <c r="R122" s="390"/>
    </row>
    <row r="123" spans="1:18" ht="20.100000000000001" customHeight="1" x14ac:dyDescent="0.2">
      <c r="B123" s="273"/>
      <c r="C123" s="373" t="s">
        <v>224</v>
      </c>
      <c r="D123" s="374"/>
      <c r="E123" s="154">
        <v>0</v>
      </c>
      <c r="F123" s="155">
        <v>0</v>
      </c>
      <c r="G123" s="155">
        <v>5</v>
      </c>
      <c r="H123" s="155">
        <v>6</v>
      </c>
      <c r="I123" s="155">
        <v>3</v>
      </c>
      <c r="J123" s="155">
        <v>9</v>
      </c>
      <c r="K123" s="155">
        <v>14</v>
      </c>
      <c r="L123" s="155">
        <v>0</v>
      </c>
      <c r="M123" s="155">
        <v>0</v>
      </c>
      <c r="N123" s="155"/>
      <c r="O123" s="155"/>
      <c r="P123" s="156"/>
      <c r="Q123" s="174">
        <f t="shared" si="26"/>
        <v>37</v>
      </c>
      <c r="R123" s="390"/>
    </row>
    <row r="124" spans="1:18" ht="20.100000000000001" customHeight="1" x14ac:dyDescent="0.2">
      <c r="B124" s="273"/>
      <c r="C124" s="373" t="s">
        <v>165</v>
      </c>
      <c r="D124" s="374"/>
      <c r="E124" s="151">
        <v>0</v>
      </c>
      <c r="F124" s="152">
        <v>0</v>
      </c>
      <c r="G124" s="152">
        <v>0</v>
      </c>
      <c r="H124" s="152">
        <v>0</v>
      </c>
      <c r="I124" s="152">
        <v>0</v>
      </c>
      <c r="J124" s="152">
        <v>0</v>
      </c>
      <c r="K124" s="152">
        <v>0</v>
      </c>
      <c r="L124" s="152">
        <v>0</v>
      </c>
      <c r="M124" s="152">
        <v>0</v>
      </c>
      <c r="N124" s="152"/>
      <c r="O124" s="152"/>
      <c r="P124" s="153"/>
      <c r="Q124" s="174">
        <f t="shared" si="26"/>
        <v>0</v>
      </c>
      <c r="R124" s="390"/>
    </row>
    <row r="125" spans="1:18" ht="20.100000000000001" customHeight="1" x14ac:dyDescent="0.2">
      <c r="B125" s="273"/>
      <c r="C125" s="373" t="s">
        <v>229</v>
      </c>
      <c r="D125" s="374"/>
      <c r="E125" s="154">
        <v>0</v>
      </c>
      <c r="F125" s="155">
        <v>0</v>
      </c>
      <c r="G125" s="155">
        <v>0</v>
      </c>
      <c r="H125" s="155">
        <v>1</v>
      </c>
      <c r="I125" s="155">
        <v>0</v>
      </c>
      <c r="J125" s="155">
        <v>0</v>
      </c>
      <c r="K125" s="155">
        <v>0</v>
      </c>
      <c r="L125" s="155">
        <v>0</v>
      </c>
      <c r="M125" s="155">
        <v>0</v>
      </c>
      <c r="N125" s="155"/>
      <c r="O125" s="155"/>
      <c r="P125" s="156"/>
      <c r="Q125" s="191">
        <f t="shared" si="26"/>
        <v>1</v>
      </c>
      <c r="R125" s="390"/>
    </row>
    <row r="126" spans="1:18" ht="20.100000000000001" customHeight="1" x14ac:dyDescent="0.2">
      <c r="B126" s="273"/>
      <c r="C126" s="373" t="s">
        <v>225</v>
      </c>
      <c r="D126" s="374"/>
      <c r="E126" s="151">
        <v>0</v>
      </c>
      <c r="F126" s="152">
        <v>0</v>
      </c>
      <c r="G126" s="152">
        <v>0</v>
      </c>
      <c r="H126" s="152">
        <v>0</v>
      </c>
      <c r="I126" s="152">
        <v>0</v>
      </c>
      <c r="J126" s="152">
        <v>0</v>
      </c>
      <c r="K126" s="152">
        <v>0</v>
      </c>
      <c r="L126" s="152">
        <v>0</v>
      </c>
      <c r="M126" s="152">
        <v>0</v>
      </c>
      <c r="N126" s="152"/>
      <c r="O126" s="152"/>
      <c r="P126" s="153"/>
      <c r="Q126" s="193">
        <f t="shared" si="26"/>
        <v>0</v>
      </c>
      <c r="R126" s="390"/>
    </row>
    <row r="127" spans="1:18" ht="20.100000000000001" customHeight="1" thickBot="1" x14ac:dyDescent="0.25">
      <c r="B127" s="286">
        <v>2</v>
      </c>
      <c r="C127" s="375" t="s">
        <v>158</v>
      </c>
      <c r="D127" s="376"/>
      <c r="E127" s="336">
        <v>0</v>
      </c>
      <c r="F127" s="337">
        <v>0</v>
      </c>
      <c r="G127" s="337">
        <v>0</v>
      </c>
      <c r="H127" s="337">
        <v>0</v>
      </c>
      <c r="I127" s="337">
        <v>0</v>
      </c>
      <c r="J127" s="337">
        <v>0</v>
      </c>
      <c r="K127" s="337">
        <v>0</v>
      </c>
      <c r="L127" s="337">
        <v>0</v>
      </c>
      <c r="M127" s="337">
        <v>0</v>
      </c>
      <c r="N127" s="337"/>
      <c r="O127" s="337"/>
      <c r="P127" s="341"/>
      <c r="Q127" s="193">
        <f t="shared" si="26"/>
        <v>0</v>
      </c>
      <c r="R127" s="391"/>
    </row>
    <row r="128" spans="1:18" s="17" customFormat="1" ht="20.100000000000001" customHeight="1" thickTop="1" thickBot="1" x14ac:dyDescent="0.25">
      <c r="B128" s="275"/>
      <c r="C128" s="377" t="s">
        <v>423</v>
      </c>
      <c r="D128" s="378"/>
      <c r="E128" s="159">
        <f>SUM(E119:E127)</f>
        <v>21</v>
      </c>
      <c r="F128" s="310">
        <f t="shared" ref="F128:P128" si="27">SUM(F119:F127)</f>
        <v>25</v>
      </c>
      <c r="G128" s="310">
        <f t="shared" si="27"/>
        <v>28</v>
      </c>
      <c r="H128" s="310">
        <f t="shared" si="27"/>
        <v>27</v>
      </c>
      <c r="I128" s="310">
        <f t="shared" si="27"/>
        <v>26</v>
      </c>
      <c r="J128" s="310">
        <f t="shared" si="27"/>
        <v>44</v>
      </c>
      <c r="K128" s="310">
        <f t="shared" si="27"/>
        <v>31</v>
      </c>
      <c r="L128" s="310">
        <f t="shared" si="27"/>
        <v>16</v>
      </c>
      <c r="M128" s="310">
        <f t="shared" si="27"/>
        <v>20</v>
      </c>
      <c r="N128" s="310">
        <f t="shared" si="27"/>
        <v>0</v>
      </c>
      <c r="O128" s="310">
        <f t="shared" si="27"/>
        <v>0</v>
      </c>
      <c r="P128" s="311">
        <f t="shared" si="27"/>
        <v>0</v>
      </c>
      <c r="Q128" s="195">
        <f t="shared" si="26"/>
        <v>238</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71" t="s">
        <v>227</v>
      </c>
      <c r="D131" s="372"/>
      <c r="E131" s="200">
        <v>3679</v>
      </c>
      <c r="F131" s="201">
        <v>3333</v>
      </c>
      <c r="G131" s="201">
        <v>2611</v>
      </c>
      <c r="H131" s="201">
        <v>2979</v>
      </c>
      <c r="I131" s="201">
        <v>3041</v>
      </c>
      <c r="J131" s="201">
        <v>3428</v>
      </c>
      <c r="K131" s="201">
        <v>3616</v>
      </c>
      <c r="L131" s="201">
        <v>3649</v>
      </c>
      <c r="M131" s="201">
        <v>3113</v>
      </c>
      <c r="N131" s="201"/>
      <c r="O131" s="201"/>
      <c r="P131" s="202"/>
      <c r="Q131" s="173">
        <f t="shared" ref="Q131:Q132" si="29">SUM(E131:P131)</f>
        <v>29449</v>
      </c>
      <c r="R131" s="389"/>
    </row>
    <row r="132" spans="1:18" ht="20.100000000000001" customHeight="1" thickTop="1" thickBot="1" x14ac:dyDescent="0.25">
      <c r="B132" s="277"/>
      <c r="C132" s="369" t="s">
        <v>424</v>
      </c>
      <c r="D132" s="370"/>
      <c r="E132" s="159">
        <f>SUM(E131:E131)</f>
        <v>3679</v>
      </c>
      <c r="F132" s="160">
        <f t="shared" ref="F132:P132" si="30">SUM(F131:F131)</f>
        <v>3333</v>
      </c>
      <c r="G132" s="160">
        <f t="shared" si="30"/>
        <v>2611</v>
      </c>
      <c r="H132" s="160">
        <f t="shared" si="30"/>
        <v>2979</v>
      </c>
      <c r="I132" s="160">
        <f t="shared" si="30"/>
        <v>3041</v>
      </c>
      <c r="J132" s="160">
        <f t="shared" si="30"/>
        <v>3428</v>
      </c>
      <c r="K132" s="160">
        <f t="shared" si="30"/>
        <v>3616</v>
      </c>
      <c r="L132" s="160">
        <f t="shared" si="30"/>
        <v>3649</v>
      </c>
      <c r="M132" s="160">
        <f t="shared" si="30"/>
        <v>3113</v>
      </c>
      <c r="N132" s="160">
        <f t="shared" si="30"/>
        <v>0</v>
      </c>
      <c r="O132" s="160">
        <f t="shared" si="30"/>
        <v>0</v>
      </c>
      <c r="P132" s="160">
        <f t="shared" si="30"/>
        <v>0</v>
      </c>
      <c r="Q132" s="199">
        <f t="shared" si="29"/>
        <v>29449</v>
      </c>
      <c r="R132" s="390"/>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9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90"/>
    </row>
    <row r="135" spans="1:18" s="19" customFormat="1" ht="14.25" thickBot="1" x14ac:dyDescent="0.25">
      <c r="B135" s="379" t="s">
        <v>396</v>
      </c>
      <c r="C135" s="379"/>
      <c r="D135" s="13"/>
      <c r="E135" s="13"/>
      <c r="F135" s="13"/>
      <c r="G135" s="13"/>
      <c r="H135" s="13"/>
      <c r="I135" s="13"/>
      <c r="J135" s="13"/>
      <c r="K135" s="13"/>
      <c r="L135" s="13"/>
      <c r="M135" s="13"/>
      <c r="N135" s="13"/>
      <c r="O135" s="13"/>
      <c r="P135" s="13"/>
      <c r="Q135" s="252"/>
      <c r="R135" s="391"/>
    </row>
    <row r="136" spans="1:18" s="304" customFormat="1" ht="13.5" x14ac:dyDescent="0.2">
      <c r="B136" s="368" t="s">
        <v>431</v>
      </c>
      <c r="C136" s="368"/>
      <c r="D136" s="368"/>
      <c r="E136" s="368"/>
      <c r="F136" s="368"/>
      <c r="G136" s="368"/>
      <c r="H136" s="368"/>
      <c r="I136" s="368"/>
      <c r="J136" s="368"/>
      <c r="K136" s="368"/>
      <c r="L136" s="368"/>
      <c r="M136" s="368"/>
      <c r="N136" s="368"/>
      <c r="O136" s="368"/>
      <c r="P136" s="368"/>
      <c r="Q136" s="368"/>
      <c r="R136" s="305"/>
    </row>
    <row r="137" spans="1:18" s="323" customFormat="1" ht="13.5" x14ac:dyDescent="0.2">
      <c r="B137" s="368"/>
      <c r="C137" s="368"/>
      <c r="D137" s="368"/>
      <c r="E137" s="368"/>
      <c r="F137" s="368"/>
      <c r="G137" s="368"/>
      <c r="H137" s="368"/>
      <c r="I137" s="368"/>
      <c r="J137" s="368"/>
      <c r="K137" s="368"/>
      <c r="L137" s="368"/>
      <c r="M137" s="368"/>
      <c r="N137" s="368"/>
      <c r="O137" s="368"/>
      <c r="P137" s="368"/>
      <c r="Q137" s="368"/>
      <c r="R137" s="305"/>
    </row>
    <row r="138" spans="1:18" s="304" customFormat="1" ht="15" x14ac:dyDescent="0.2">
      <c r="A138" s="306"/>
      <c r="B138" s="368" t="s">
        <v>433</v>
      </c>
      <c r="C138" s="368"/>
      <c r="D138" s="368"/>
      <c r="E138" s="368"/>
      <c r="F138" s="368"/>
      <c r="G138" s="368"/>
      <c r="H138" s="368"/>
      <c r="I138" s="368"/>
      <c r="J138" s="368"/>
      <c r="K138" s="368"/>
      <c r="L138" s="368"/>
      <c r="M138" s="368"/>
      <c r="N138" s="368"/>
      <c r="O138" s="368"/>
      <c r="P138" s="368"/>
      <c r="Q138" s="368"/>
      <c r="R138" s="19"/>
    </row>
    <row r="139" spans="1:18" s="323" customFormat="1" ht="15" x14ac:dyDescent="0.2">
      <c r="A139" s="306"/>
      <c r="B139" s="368"/>
      <c r="C139" s="368"/>
      <c r="D139" s="368"/>
      <c r="E139" s="368"/>
      <c r="F139" s="368"/>
      <c r="G139" s="368"/>
      <c r="H139" s="368"/>
      <c r="I139" s="368"/>
      <c r="J139" s="368"/>
      <c r="K139" s="368"/>
      <c r="L139" s="368"/>
      <c r="M139" s="368"/>
      <c r="N139" s="368"/>
      <c r="O139" s="368"/>
      <c r="P139" s="368"/>
      <c r="Q139" s="368"/>
      <c r="R139" s="19"/>
    </row>
    <row r="140" spans="1:18" s="304" customFormat="1" ht="15" x14ac:dyDescent="0.2">
      <c r="A140" s="306"/>
      <c r="B140" s="367" t="s">
        <v>430</v>
      </c>
      <c r="C140" s="367"/>
      <c r="D140" s="367"/>
      <c r="E140" s="367"/>
      <c r="F140" s="367"/>
      <c r="G140" s="367"/>
      <c r="H140" s="367"/>
      <c r="I140" s="367"/>
      <c r="J140" s="367"/>
      <c r="K140" s="367"/>
      <c r="L140" s="367"/>
      <c r="M140" s="367"/>
      <c r="N140" s="367"/>
      <c r="O140" s="367"/>
      <c r="P140" s="367"/>
      <c r="Q140" s="367"/>
    </row>
    <row r="141" spans="1:18" x14ac:dyDescent="0.2">
      <c r="B141" s="367" t="s">
        <v>432</v>
      </c>
      <c r="C141" s="367"/>
      <c r="D141" s="367"/>
      <c r="E141" s="367"/>
      <c r="F141" s="367"/>
      <c r="G141" s="367"/>
      <c r="H141" s="367"/>
      <c r="I141" s="367"/>
      <c r="J141" s="367"/>
      <c r="K141" s="367"/>
      <c r="L141" s="367"/>
      <c r="M141" s="367"/>
      <c r="N141" s="367"/>
      <c r="O141" s="367"/>
      <c r="P141" s="367"/>
      <c r="Q141" s="367"/>
    </row>
  </sheetData>
  <sheetProtection algorithmName="SHA-512" hashValue="E7xcKLDxIIpd0fBo6FrsKunWkLd0hIzTWVPxrreZKyUt3bmAs4DBQfTMkfxy0YpihgGjs8R+oQgcW6bP+Y8JDA==" saltValue="s3dAcmTLOJ1eBful+w1pqg==" spinCount="100000" sheet="1" objects="1" scenarios="1" formatColumns="0"/>
  <mergeCells count="127">
    <mergeCell ref="Q4:R5"/>
    <mergeCell ref="R131:R135"/>
    <mergeCell ref="R119:R127"/>
    <mergeCell ref="R105:R115"/>
    <mergeCell ref="R84:R101"/>
    <mergeCell ref="R69:R80"/>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5:D75"/>
    <mergeCell ref="C76:D76"/>
    <mergeCell ref="C77:D77"/>
    <mergeCell ref="C78:D78"/>
    <mergeCell ref="C79:D79"/>
    <mergeCell ref="C91:D91"/>
    <mergeCell ref="C92:D92"/>
    <mergeCell ref="C47:D47"/>
    <mergeCell ref="C48:D48"/>
    <mergeCell ref="C49:D49"/>
    <mergeCell ref="C50:D50"/>
    <mergeCell ref="C51:D51"/>
    <mergeCell ref="C52:D52"/>
    <mergeCell ref="C53:D53"/>
    <mergeCell ref="C54:D54"/>
    <mergeCell ref="C55:D55"/>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activeCell="M46" sqref="M46"/>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82" t="s">
        <v>309</v>
      </c>
      <c r="B1" s="382"/>
      <c r="C1" s="382"/>
      <c r="D1" s="382"/>
      <c r="E1" s="382"/>
      <c r="F1" s="382"/>
    </row>
    <row r="2" spans="1:17" ht="24" customHeight="1" x14ac:dyDescent="0.2">
      <c r="A2" s="382" t="str">
        <f>'Sub Cases Monthly'!A2</f>
        <v>County Fiscal Year 2021-2022</v>
      </c>
      <c r="B2" s="382"/>
      <c r="C2" s="382"/>
      <c r="D2" s="382"/>
    </row>
    <row r="3" spans="1:17" ht="24" customHeight="1" x14ac:dyDescent="0.2">
      <c r="N3" s="1"/>
      <c r="O3" s="1"/>
    </row>
    <row r="4" spans="1:17" ht="21" customHeight="1" x14ac:dyDescent="0.2">
      <c r="A4" s="7"/>
      <c r="C4" s="123" t="s">
        <v>2</v>
      </c>
      <c r="D4" s="400" t="str">
        <f>IF('Sub Cases Monthly'!D4="","",'Sub Cases Monthly'!D4)</f>
        <v>Brevard</v>
      </c>
      <c r="E4" s="400"/>
      <c r="F4" s="8"/>
      <c r="G4" s="123" t="s">
        <v>230</v>
      </c>
      <c r="H4" s="400" t="str">
        <f>IF('Sub Cases Monthly'!H4="","",'Sub Cases Monthly'!H4)</f>
        <v>June</v>
      </c>
      <c r="I4" s="400"/>
      <c r="K4" s="123" t="s">
        <v>3</v>
      </c>
      <c r="L4" s="122">
        <f>IF('Sub Cases Monthly'!L4="","",'Sub Cases Monthly'!L4)</f>
        <v>2</v>
      </c>
      <c r="N4" s="1"/>
      <c r="O4" s="388" t="str">
        <f>'Sub Cases Monthly'!Q4</f>
        <v>CCOC Form Version 2
Revised: 11/10/21</v>
      </c>
      <c r="P4" s="388"/>
      <c r="Q4" s="388"/>
    </row>
    <row r="5" spans="1:17" ht="21" customHeight="1" thickBot="1" x14ac:dyDescent="0.35">
      <c r="A5" s="7"/>
      <c r="C5" s="123" t="s">
        <v>73</v>
      </c>
      <c r="D5" s="401" t="str">
        <f>IF('Sub Cases Monthly'!D5="","",'Sub Cases Monthly'!D5)</f>
        <v>Andrea Butler</v>
      </c>
      <c r="E5" s="401"/>
      <c r="F5" s="8"/>
      <c r="N5" s="9"/>
      <c r="O5" s="397"/>
      <c r="P5" s="397"/>
      <c r="Q5" s="397"/>
    </row>
    <row r="6" spans="1:17" ht="26.25" customHeight="1" thickBot="1" x14ac:dyDescent="0.25">
      <c r="A6" s="7"/>
      <c r="C6" s="123" t="s">
        <v>84</v>
      </c>
      <c r="D6" s="400" t="str">
        <f>IF('Sub Cases Monthly'!D6="","",'Sub Cases Monthly'!D6)</f>
        <v>andrea.butler@brevardclerk.us</v>
      </c>
      <c r="E6" s="400"/>
      <c r="F6" s="8"/>
      <c r="K6"/>
      <c r="L6"/>
      <c r="M6"/>
      <c r="N6"/>
      <c r="O6" s="405" t="str">
        <f>"Total Number of Financial Receipts
for the CFY "&amp;RIGHT(A2,9)&amp;":"</f>
        <v>Total Number of Financial Receipts
for the CFY 2021-2022:</v>
      </c>
      <c r="P6" s="406"/>
      <c r="Q6" s="407"/>
    </row>
    <row r="7" spans="1:17" ht="27" customHeight="1" thickBot="1" x14ac:dyDescent="0.25">
      <c r="A7" s="7"/>
      <c r="J7" s="408" t="s">
        <v>425</v>
      </c>
      <c r="K7" s="408"/>
      <c r="L7" s="408"/>
      <c r="M7" s="408"/>
      <c r="N7" s="409"/>
      <c r="O7" s="402">
        <v>395923</v>
      </c>
      <c r="P7" s="403"/>
      <c r="Q7" s="404"/>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6" t="s">
        <v>132</v>
      </c>
      <c r="C10" s="380"/>
      <c r="D10" s="380"/>
      <c r="E10" s="203">
        <f>'Sub Cases Monthly'!E19</f>
        <v>522</v>
      </c>
      <c r="F10" s="204">
        <f>'Sub Cases Monthly'!F19</f>
        <v>472</v>
      </c>
      <c r="G10" s="204">
        <f>'Sub Cases Monthly'!G19</f>
        <v>438</v>
      </c>
      <c r="H10" s="204">
        <f>'Sub Cases Monthly'!H19</f>
        <v>557</v>
      </c>
      <c r="I10" s="204">
        <f>'Sub Cases Monthly'!I19</f>
        <v>549</v>
      </c>
      <c r="J10" s="204">
        <f>'Sub Cases Monthly'!J19</f>
        <v>556</v>
      </c>
      <c r="K10" s="204">
        <f>'Sub Cases Monthly'!K19</f>
        <v>628</v>
      </c>
      <c r="L10" s="204">
        <f>'Sub Cases Monthly'!L19</f>
        <v>597</v>
      </c>
      <c r="M10" s="204">
        <f>'Sub Cases Monthly'!M19</f>
        <v>579</v>
      </c>
      <c r="N10" s="204">
        <f>'Sub Cases Monthly'!N19</f>
        <v>0</v>
      </c>
      <c r="O10" s="204">
        <f>'Sub Cases Monthly'!O19</f>
        <v>0</v>
      </c>
      <c r="P10" s="205">
        <f>'Sub Cases Monthly'!P19</f>
        <v>0</v>
      </c>
      <c r="Q10" s="206">
        <f>SUM(E10:P10)</f>
        <v>4898</v>
      </c>
    </row>
    <row r="11" spans="1:17" ht="19.5" customHeight="1" x14ac:dyDescent="0.2">
      <c r="B11" s="395" t="s">
        <v>133</v>
      </c>
      <c r="C11" s="373"/>
      <c r="D11" s="373"/>
      <c r="E11" s="207">
        <f>'Sub Cases Monthly'!E28</f>
        <v>637</v>
      </c>
      <c r="F11" s="208">
        <f>'Sub Cases Monthly'!F28</f>
        <v>653</v>
      </c>
      <c r="G11" s="208">
        <f>'Sub Cases Monthly'!G28</f>
        <v>692</v>
      </c>
      <c r="H11" s="208">
        <f>'Sub Cases Monthly'!H28</f>
        <v>609</v>
      </c>
      <c r="I11" s="208">
        <f>'Sub Cases Monthly'!I28</f>
        <v>686</v>
      </c>
      <c r="J11" s="208">
        <f>'Sub Cases Monthly'!J28</f>
        <v>712</v>
      </c>
      <c r="K11" s="208">
        <f>'Sub Cases Monthly'!K28</f>
        <v>741</v>
      </c>
      <c r="L11" s="208">
        <f>'Sub Cases Monthly'!L28</f>
        <v>745</v>
      </c>
      <c r="M11" s="208">
        <f>'Sub Cases Monthly'!M28</f>
        <v>745</v>
      </c>
      <c r="N11" s="208">
        <f>'Sub Cases Monthly'!N28</f>
        <v>0</v>
      </c>
      <c r="O11" s="208">
        <f>'Sub Cases Monthly'!O28</f>
        <v>0</v>
      </c>
      <c r="P11" s="209">
        <f>'Sub Cases Monthly'!P28</f>
        <v>0</v>
      </c>
      <c r="Q11" s="210">
        <f t="shared" ref="Q11:Q19" si="1">SUM(E11:P11)</f>
        <v>6220</v>
      </c>
    </row>
    <row r="12" spans="1:17" ht="19.5" customHeight="1" x14ac:dyDescent="0.2">
      <c r="B12" s="395" t="s">
        <v>140</v>
      </c>
      <c r="C12" s="373"/>
      <c r="D12" s="373"/>
      <c r="E12" s="207">
        <f>'Sub Cases Monthly'!E35</f>
        <v>90</v>
      </c>
      <c r="F12" s="208">
        <f>'Sub Cases Monthly'!F35</f>
        <v>73</v>
      </c>
      <c r="G12" s="208">
        <f>'Sub Cases Monthly'!G35</f>
        <v>100</v>
      </c>
      <c r="H12" s="208">
        <f>'Sub Cases Monthly'!H35</f>
        <v>83</v>
      </c>
      <c r="I12" s="208">
        <f>'Sub Cases Monthly'!I35</f>
        <v>90</v>
      </c>
      <c r="J12" s="208">
        <f>'Sub Cases Monthly'!J35</f>
        <v>90</v>
      </c>
      <c r="K12" s="208">
        <f>'Sub Cases Monthly'!K35</f>
        <v>94</v>
      </c>
      <c r="L12" s="208">
        <f>'Sub Cases Monthly'!L35</f>
        <v>96</v>
      </c>
      <c r="M12" s="208">
        <f>'Sub Cases Monthly'!M35</f>
        <v>69</v>
      </c>
      <c r="N12" s="208">
        <f>'Sub Cases Monthly'!N35</f>
        <v>0</v>
      </c>
      <c r="O12" s="208">
        <f>'Sub Cases Monthly'!O35</f>
        <v>0</v>
      </c>
      <c r="P12" s="209">
        <f>'Sub Cases Monthly'!P35</f>
        <v>0</v>
      </c>
      <c r="Q12" s="210">
        <f t="shared" si="1"/>
        <v>785</v>
      </c>
    </row>
    <row r="13" spans="1:17" ht="19.5" customHeight="1" x14ac:dyDescent="0.2">
      <c r="B13" s="395" t="s">
        <v>137</v>
      </c>
      <c r="C13" s="373"/>
      <c r="D13" s="373"/>
      <c r="E13" s="207">
        <f>'Sub Cases Monthly'!E41</f>
        <v>843</v>
      </c>
      <c r="F13" s="208">
        <f>'Sub Cases Monthly'!F41</f>
        <v>738</v>
      </c>
      <c r="G13" s="208">
        <f>'Sub Cases Monthly'!G41</f>
        <v>715</v>
      </c>
      <c r="H13" s="208">
        <f>'Sub Cases Monthly'!H41</f>
        <v>761</v>
      </c>
      <c r="I13" s="208">
        <f>'Sub Cases Monthly'!I41</f>
        <v>758</v>
      </c>
      <c r="J13" s="208">
        <f>'Sub Cases Monthly'!J41</f>
        <v>840</v>
      </c>
      <c r="K13" s="208">
        <f>'Sub Cases Monthly'!K41</f>
        <v>897</v>
      </c>
      <c r="L13" s="208">
        <f>'Sub Cases Monthly'!L41</f>
        <v>803</v>
      </c>
      <c r="M13" s="208">
        <f>'Sub Cases Monthly'!M41</f>
        <v>742</v>
      </c>
      <c r="N13" s="208">
        <f>'Sub Cases Monthly'!N41</f>
        <v>0</v>
      </c>
      <c r="O13" s="208">
        <f>'Sub Cases Monthly'!O41</f>
        <v>0</v>
      </c>
      <c r="P13" s="209">
        <f>'Sub Cases Monthly'!P41</f>
        <v>0</v>
      </c>
      <c r="Q13" s="210">
        <f t="shared" si="1"/>
        <v>7097</v>
      </c>
    </row>
    <row r="14" spans="1:17" ht="19.5" customHeight="1" x14ac:dyDescent="0.2">
      <c r="B14" s="395" t="s">
        <v>134</v>
      </c>
      <c r="C14" s="373"/>
      <c r="D14" s="373"/>
      <c r="E14" s="207">
        <f>'Sub Cases Monthly'!E66</f>
        <v>272</v>
      </c>
      <c r="F14" s="208">
        <f>'Sub Cases Monthly'!F66</f>
        <v>264</v>
      </c>
      <c r="G14" s="208">
        <f>'Sub Cases Monthly'!G66</f>
        <v>273</v>
      </c>
      <c r="H14" s="208">
        <f>'Sub Cases Monthly'!H66</f>
        <v>307</v>
      </c>
      <c r="I14" s="208">
        <f>'Sub Cases Monthly'!I66</f>
        <v>290</v>
      </c>
      <c r="J14" s="208">
        <f>'Sub Cases Monthly'!J66</f>
        <v>404</v>
      </c>
      <c r="K14" s="208">
        <f>'Sub Cases Monthly'!K66</f>
        <v>345</v>
      </c>
      <c r="L14" s="208">
        <f>'Sub Cases Monthly'!L66</f>
        <v>320</v>
      </c>
      <c r="M14" s="208">
        <f>'Sub Cases Monthly'!M66</f>
        <v>391</v>
      </c>
      <c r="N14" s="208">
        <f>'Sub Cases Monthly'!N66</f>
        <v>0</v>
      </c>
      <c r="O14" s="208">
        <f>'Sub Cases Monthly'!O66</f>
        <v>0</v>
      </c>
      <c r="P14" s="209">
        <f>'Sub Cases Monthly'!P66</f>
        <v>0</v>
      </c>
      <c r="Q14" s="210">
        <f t="shared" si="1"/>
        <v>2866</v>
      </c>
    </row>
    <row r="15" spans="1:17" ht="19.5" customHeight="1" x14ac:dyDescent="0.2">
      <c r="B15" s="395" t="s">
        <v>135</v>
      </c>
      <c r="C15" s="373"/>
      <c r="D15" s="373"/>
      <c r="E15" s="207">
        <f>'Sub Cases Monthly'!E81</f>
        <v>889</v>
      </c>
      <c r="F15" s="208">
        <f>'Sub Cases Monthly'!F81</f>
        <v>860</v>
      </c>
      <c r="G15" s="208">
        <f>'Sub Cases Monthly'!G81</f>
        <v>885</v>
      </c>
      <c r="H15" s="208">
        <f>'Sub Cases Monthly'!H81</f>
        <v>928</v>
      </c>
      <c r="I15" s="208">
        <f>'Sub Cases Monthly'!I81</f>
        <v>775</v>
      </c>
      <c r="J15" s="208">
        <f>'Sub Cases Monthly'!J81</f>
        <v>806</v>
      </c>
      <c r="K15" s="208">
        <f>'Sub Cases Monthly'!K81</f>
        <v>735</v>
      </c>
      <c r="L15" s="208">
        <f>'Sub Cases Monthly'!L81</f>
        <v>1035</v>
      </c>
      <c r="M15" s="208">
        <f>'Sub Cases Monthly'!M81</f>
        <v>1289</v>
      </c>
      <c r="N15" s="208">
        <f>'Sub Cases Monthly'!N81</f>
        <v>0</v>
      </c>
      <c r="O15" s="208">
        <f>'Sub Cases Monthly'!O81</f>
        <v>0</v>
      </c>
      <c r="P15" s="209">
        <f>'Sub Cases Monthly'!P81</f>
        <v>0</v>
      </c>
      <c r="Q15" s="210">
        <f t="shared" si="1"/>
        <v>8202</v>
      </c>
    </row>
    <row r="16" spans="1:17" ht="19.5" customHeight="1" x14ac:dyDescent="0.2">
      <c r="B16" s="395" t="s">
        <v>136</v>
      </c>
      <c r="C16" s="373"/>
      <c r="D16" s="373"/>
      <c r="E16" s="207">
        <f>'Sub Cases Monthly'!E102</f>
        <v>640</v>
      </c>
      <c r="F16" s="208">
        <f>'Sub Cases Monthly'!F102</f>
        <v>578</v>
      </c>
      <c r="G16" s="208">
        <f>'Sub Cases Monthly'!G102</f>
        <v>577</v>
      </c>
      <c r="H16" s="208">
        <f>'Sub Cases Monthly'!H102</f>
        <v>631</v>
      </c>
      <c r="I16" s="208">
        <f>'Sub Cases Monthly'!I102</f>
        <v>640</v>
      </c>
      <c r="J16" s="208">
        <f>'Sub Cases Monthly'!J102</f>
        <v>810</v>
      </c>
      <c r="K16" s="208">
        <f>'Sub Cases Monthly'!K102</f>
        <v>665</v>
      </c>
      <c r="L16" s="208">
        <f>'Sub Cases Monthly'!L102</f>
        <v>665</v>
      </c>
      <c r="M16" s="208">
        <f>'Sub Cases Monthly'!M102</f>
        <v>620</v>
      </c>
      <c r="N16" s="208">
        <f>'Sub Cases Monthly'!N102</f>
        <v>0</v>
      </c>
      <c r="O16" s="208">
        <f>'Sub Cases Monthly'!O102</f>
        <v>0</v>
      </c>
      <c r="P16" s="209">
        <f>'Sub Cases Monthly'!P102</f>
        <v>0</v>
      </c>
      <c r="Q16" s="210">
        <f t="shared" si="1"/>
        <v>5826</v>
      </c>
    </row>
    <row r="17" spans="1:17" ht="19.5" customHeight="1" x14ac:dyDescent="0.2">
      <c r="B17" s="395" t="s">
        <v>233</v>
      </c>
      <c r="C17" s="373"/>
      <c r="D17" s="373"/>
      <c r="E17" s="207">
        <f>'Sub Cases Monthly'!E116</f>
        <v>522</v>
      </c>
      <c r="F17" s="208">
        <f>'Sub Cases Monthly'!F116</f>
        <v>483</v>
      </c>
      <c r="G17" s="208">
        <f>'Sub Cases Monthly'!G116</f>
        <v>452</v>
      </c>
      <c r="H17" s="208">
        <f>'Sub Cases Monthly'!H116</f>
        <v>505</v>
      </c>
      <c r="I17" s="208">
        <f>'Sub Cases Monthly'!I116</f>
        <v>488</v>
      </c>
      <c r="J17" s="208">
        <f>'Sub Cases Monthly'!J116</f>
        <v>662</v>
      </c>
      <c r="K17" s="208">
        <f>'Sub Cases Monthly'!K116</f>
        <v>541</v>
      </c>
      <c r="L17" s="208">
        <f>'Sub Cases Monthly'!L116</f>
        <v>548</v>
      </c>
      <c r="M17" s="208">
        <f>'Sub Cases Monthly'!M116</f>
        <v>613</v>
      </c>
      <c r="N17" s="208">
        <f>'Sub Cases Monthly'!N116</f>
        <v>0</v>
      </c>
      <c r="O17" s="208">
        <f>'Sub Cases Monthly'!O116</f>
        <v>0</v>
      </c>
      <c r="P17" s="209">
        <f>'Sub Cases Monthly'!P116</f>
        <v>0</v>
      </c>
      <c r="Q17" s="210">
        <f t="shared" si="1"/>
        <v>4814</v>
      </c>
    </row>
    <row r="18" spans="1:17" ht="19.5" customHeight="1" x14ac:dyDescent="0.2">
      <c r="B18" s="395" t="s">
        <v>139</v>
      </c>
      <c r="C18" s="373"/>
      <c r="D18" s="373"/>
      <c r="E18" s="207">
        <f>'Sub Cases Monthly'!E128</f>
        <v>21</v>
      </c>
      <c r="F18" s="208">
        <f>'Sub Cases Monthly'!F128</f>
        <v>25</v>
      </c>
      <c r="G18" s="208">
        <f>'Sub Cases Monthly'!G128</f>
        <v>28</v>
      </c>
      <c r="H18" s="208">
        <f>'Sub Cases Monthly'!H128</f>
        <v>27</v>
      </c>
      <c r="I18" s="208">
        <f>'Sub Cases Monthly'!I128</f>
        <v>26</v>
      </c>
      <c r="J18" s="208">
        <f>'Sub Cases Monthly'!J128</f>
        <v>44</v>
      </c>
      <c r="K18" s="208">
        <f>'Sub Cases Monthly'!K128</f>
        <v>31</v>
      </c>
      <c r="L18" s="208">
        <f>'Sub Cases Monthly'!L128</f>
        <v>16</v>
      </c>
      <c r="M18" s="208">
        <f>'Sub Cases Monthly'!M128</f>
        <v>20</v>
      </c>
      <c r="N18" s="208">
        <f>'Sub Cases Monthly'!N128</f>
        <v>0</v>
      </c>
      <c r="O18" s="208">
        <f>'Sub Cases Monthly'!O128</f>
        <v>0</v>
      </c>
      <c r="P18" s="209">
        <f>'Sub Cases Monthly'!P128</f>
        <v>0</v>
      </c>
      <c r="Q18" s="210">
        <f t="shared" si="1"/>
        <v>238</v>
      </c>
    </row>
    <row r="19" spans="1:17" ht="19.5" customHeight="1" thickBot="1" x14ac:dyDescent="0.25">
      <c r="B19" s="398" t="s">
        <v>138</v>
      </c>
      <c r="C19" s="375"/>
      <c r="D19" s="375"/>
      <c r="E19" s="211">
        <f>'Sub Cases Monthly'!E132</f>
        <v>3679</v>
      </c>
      <c r="F19" s="212">
        <f>'Sub Cases Monthly'!F132</f>
        <v>3333</v>
      </c>
      <c r="G19" s="212">
        <f>'Sub Cases Monthly'!G132</f>
        <v>2611</v>
      </c>
      <c r="H19" s="212">
        <f>'Sub Cases Monthly'!H132</f>
        <v>2979</v>
      </c>
      <c r="I19" s="212">
        <f>'Sub Cases Monthly'!I132</f>
        <v>3041</v>
      </c>
      <c r="J19" s="212">
        <f>'Sub Cases Monthly'!J132</f>
        <v>3428</v>
      </c>
      <c r="K19" s="212">
        <f>'Sub Cases Monthly'!K132</f>
        <v>3616</v>
      </c>
      <c r="L19" s="212">
        <f>'Sub Cases Monthly'!L132</f>
        <v>3649</v>
      </c>
      <c r="M19" s="212">
        <f>'Sub Cases Monthly'!M132</f>
        <v>3113</v>
      </c>
      <c r="N19" s="212">
        <f>'Sub Cases Monthly'!N132</f>
        <v>0</v>
      </c>
      <c r="O19" s="212">
        <f>'Sub Cases Monthly'!O132</f>
        <v>0</v>
      </c>
      <c r="P19" s="213">
        <f>'Sub Cases Monthly'!P132</f>
        <v>0</v>
      </c>
      <c r="Q19" s="214">
        <f t="shared" si="1"/>
        <v>29449</v>
      </c>
    </row>
    <row r="20" spans="1:17" s="17" customFormat="1" ht="19.5" customHeight="1" thickTop="1" thickBot="1" x14ac:dyDescent="0.25">
      <c r="B20" s="399" t="s">
        <v>399</v>
      </c>
      <c r="C20" s="377"/>
      <c r="D20" s="378"/>
      <c r="E20" s="194">
        <f t="shared" ref="E20:P20" si="2">SUM(E10:E19)</f>
        <v>8115</v>
      </c>
      <c r="F20" s="160">
        <f t="shared" si="2"/>
        <v>7479</v>
      </c>
      <c r="G20" s="160">
        <f t="shared" si="2"/>
        <v>6771</v>
      </c>
      <c r="H20" s="160">
        <f t="shared" si="2"/>
        <v>7387</v>
      </c>
      <c r="I20" s="160">
        <f t="shared" si="2"/>
        <v>7343</v>
      </c>
      <c r="J20" s="160">
        <f t="shared" si="2"/>
        <v>8352</v>
      </c>
      <c r="K20" s="160">
        <f t="shared" si="2"/>
        <v>8293</v>
      </c>
      <c r="L20" s="160">
        <f t="shared" si="2"/>
        <v>8474</v>
      </c>
      <c r="M20" s="160">
        <f t="shared" si="2"/>
        <v>8181</v>
      </c>
      <c r="N20" s="160">
        <f t="shared" si="2"/>
        <v>0</v>
      </c>
      <c r="O20" s="160">
        <f t="shared" si="2"/>
        <v>0</v>
      </c>
      <c r="P20" s="215">
        <f t="shared" si="2"/>
        <v>0</v>
      </c>
      <c r="Q20" s="216">
        <f t="shared" ref="Q20" si="3">SUM(E20:P20)</f>
        <v>70395</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6" t="s">
        <v>132</v>
      </c>
      <c r="C23" s="380"/>
      <c r="D23" s="380"/>
      <c r="E23" s="161">
        <v>755</v>
      </c>
      <c r="F23" s="162">
        <v>715</v>
      </c>
      <c r="G23" s="162">
        <v>706</v>
      </c>
      <c r="H23" s="162">
        <v>858</v>
      </c>
      <c r="I23" s="162">
        <v>674</v>
      </c>
      <c r="J23" s="162">
        <v>802</v>
      </c>
      <c r="K23" s="162">
        <v>885</v>
      </c>
      <c r="L23" s="162">
        <v>916</v>
      </c>
      <c r="M23" s="162">
        <v>935</v>
      </c>
      <c r="N23" s="162"/>
      <c r="O23" s="162"/>
      <c r="P23" s="217"/>
      <c r="Q23" s="218">
        <f>SUM(E23:P23)</f>
        <v>7246</v>
      </c>
    </row>
    <row r="24" spans="1:17" ht="19.5" customHeight="1" x14ac:dyDescent="0.2">
      <c r="B24" s="395" t="s">
        <v>133</v>
      </c>
      <c r="C24" s="373"/>
      <c r="D24" s="373"/>
      <c r="E24" s="165">
        <v>91</v>
      </c>
      <c r="F24" s="166">
        <v>99</v>
      </c>
      <c r="G24" s="166">
        <v>82</v>
      </c>
      <c r="H24" s="166">
        <v>87</v>
      </c>
      <c r="I24" s="166">
        <v>73</v>
      </c>
      <c r="J24" s="166">
        <v>118</v>
      </c>
      <c r="K24" s="166">
        <v>83</v>
      </c>
      <c r="L24" s="166">
        <v>116</v>
      </c>
      <c r="M24" s="166">
        <v>106</v>
      </c>
      <c r="N24" s="166"/>
      <c r="O24" s="166"/>
      <c r="P24" s="219"/>
      <c r="Q24" s="220">
        <f t="shared" ref="Q24:Q33" si="5">SUM(E24:P24)</f>
        <v>855</v>
      </c>
    </row>
    <row r="25" spans="1:17" ht="19.5" customHeight="1" x14ac:dyDescent="0.2">
      <c r="B25" s="395" t="s">
        <v>140</v>
      </c>
      <c r="C25" s="373"/>
      <c r="D25" s="373"/>
      <c r="E25" s="169">
        <v>134</v>
      </c>
      <c r="F25" s="170">
        <v>156</v>
      </c>
      <c r="G25" s="170">
        <v>122</v>
      </c>
      <c r="H25" s="170">
        <v>88</v>
      </c>
      <c r="I25" s="170">
        <v>103</v>
      </c>
      <c r="J25" s="170">
        <v>112</v>
      </c>
      <c r="K25" s="170">
        <v>118</v>
      </c>
      <c r="L25" s="170">
        <v>119</v>
      </c>
      <c r="M25" s="170">
        <v>135</v>
      </c>
      <c r="N25" s="170"/>
      <c r="O25" s="170"/>
      <c r="P25" s="221"/>
      <c r="Q25" s="220">
        <f t="shared" si="5"/>
        <v>1087</v>
      </c>
    </row>
    <row r="26" spans="1:17" ht="19.5" customHeight="1" x14ac:dyDescent="0.2">
      <c r="B26" s="395" t="s">
        <v>137</v>
      </c>
      <c r="C26" s="373"/>
      <c r="D26" s="373"/>
      <c r="E26" s="165">
        <v>242</v>
      </c>
      <c r="F26" s="166">
        <v>196</v>
      </c>
      <c r="G26" s="166">
        <v>164</v>
      </c>
      <c r="H26" s="166">
        <v>262</v>
      </c>
      <c r="I26" s="166">
        <v>228</v>
      </c>
      <c r="J26" s="166">
        <v>214</v>
      </c>
      <c r="K26" s="166">
        <v>184</v>
      </c>
      <c r="L26" s="166">
        <v>224</v>
      </c>
      <c r="M26" s="166">
        <v>257</v>
      </c>
      <c r="N26" s="166"/>
      <c r="O26" s="166"/>
      <c r="P26" s="219"/>
      <c r="Q26" s="220">
        <f t="shared" si="5"/>
        <v>1971</v>
      </c>
    </row>
    <row r="27" spans="1:17" ht="19.5" customHeight="1" x14ac:dyDescent="0.2">
      <c r="B27" s="395" t="s">
        <v>134</v>
      </c>
      <c r="C27" s="373"/>
      <c r="D27" s="373"/>
      <c r="E27" s="169">
        <v>131</v>
      </c>
      <c r="F27" s="170">
        <v>100</v>
      </c>
      <c r="G27" s="170">
        <v>113</v>
      </c>
      <c r="H27" s="170">
        <v>157</v>
      </c>
      <c r="I27" s="170">
        <v>129</v>
      </c>
      <c r="J27" s="170">
        <v>174</v>
      </c>
      <c r="K27" s="170">
        <v>143</v>
      </c>
      <c r="L27" s="170">
        <v>148</v>
      </c>
      <c r="M27" s="170"/>
      <c r="N27" s="170"/>
      <c r="O27" s="170"/>
      <c r="P27" s="221"/>
      <c r="Q27" s="220">
        <f t="shared" si="5"/>
        <v>1095</v>
      </c>
    </row>
    <row r="28" spans="1:17" ht="19.5" customHeight="1" x14ac:dyDescent="0.2">
      <c r="B28" s="395" t="s">
        <v>135</v>
      </c>
      <c r="C28" s="373"/>
      <c r="D28" s="373"/>
      <c r="E28" s="165">
        <v>342</v>
      </c>
      <c r="F28" s="166">
        <v>257</v>
      </c>
      <c r="G28" s="166">
        <v>298</v>
      </c>
      <c r="H28" s="166">
        <v>302</v>
      </c>
      <c r="I28" s="166">
        <v>300</v>
      </c>
      <c r="J28" s="166">
        <v>362</v>
      </c>
      <c r="K28" s="166">
        <v>312</v>
      </c>
      <c r="L28" s="166">
        <v>357</v>
      </c>
      <c r="M28" s="166"/>
      <c r="N28" s="166"/>
      <c r="O28" s="166"/>
      <c r="P28" s="219"/>
      <c r="Q28" s="220">
        <f t="shared" si="5"/>
        <v>2530</v>
      </c>
    </row>
    <row r="29" spans="1:17" ht="19.5" customHeight="1" x14ac:dyDescent="0.2">
      <c r="B29" s="395" t="s">
        <v>136</v>
      </c>
      <c r="C29" s="373"/>
      <c r="D29" s="373"/>
      <c r="E29" s="169">
        <v>211</v>
      </c>
      <c r="F29" s="170">
        <v>221</v>
      </c>
      <c r="G29" s="170">
        <v>212</v>
      </c>
      <c r="H29" s="170">
        <v>245</v>
      </c>
      <c r="I29" s="170">
        <v>246</v>
      </c>
      <c r="J29" s="170">
        <v>332</v>
      </c>
      <c r="K29" s="170">
        <v>247</v>
      </c>
      <c r="L29" s="170">
        <v>290</v>
      </c>
      <c r="M29" s="170"/>
      <c r="N29" s="170"/>
      <c r="O29" s="170"/>
      <c r="P29" s="221"/>
      <c r="Q29" s="220">
        <f t="shared" si="5"/>
        <v>2004</v>
      </c>
    </row>
    <row r="30" spans="1:17" ht="19.5" customHeight="1" x14ac:dyDescent="0.2">
      <c r="B30" s="395" t="s">
        <v>233</v>
      </c>
      <c r="C30" s="373"/>
      <c r="D30" s="373"/>
      <c r="E30" s="165">
        <v>500</v>
      </c>
      <c r="F30" s="166">
        <v>521</v>
      </c>
      <c r="G30" s="166">
        <v>475</v>
      </c>
      <c r="H30" s="166">
        <v>599</v>
      </c>
      <c r="I30" s="166">
        <v>698</v>
      </c>
      <c r="J30" s="166">
        <v>808</v>
      </c>
      <c r="K30" s="166">
        <v>706</v>
      </c>
      <c r="L30" s="166">
        <v>560</v>
      </c>
      <c r="M30" s="166"/>
      <c r="N30" s="166"/>
      <c r="O30" s="166"/>
      <c r="P30" s="219"/>
      <c r="Q30" s="220">
        <f t="shared" si="5"/>
        <v>4867</v>
      </c>
    </row>
    <row r="31" spans="1:17" ht="19.5" customHeight="1" thickBot="1" x14ac:dyDescent="0.25">
      <c r="B31" s="395" t="s">
        <v>139</v>
      </c>
      <c r="C31" s="373"/>
      <c r="D31" s="373"/>
      <c r="E31" s="169">
        <v>72</v>
      </c>
      <c r="F31" s="170">
        <v>52</v>
      </c>
      <c r="G31" s="170">
        <v>68</v>
      </c>
      <c r="H31" s="170">
        <v>107</v>
      </c>
      <c r="I31" s="170">
        <v>89</v>
      </c>
      <c r="J31" s="170">
        <v>79</v>
      </c>
      <c r="K31" s="170">
        <v>89</v>
      </c>
      <c r="L31" s="170">
        <v>61</v>
      </c>
      <c r="M31" s="170"/>
      <c r="N31" s="170"/>
      <c r="O31" s="170"/>
      <c r="P31" s="221"/>
      <c r="Q31" s="220">
        <f t="shared" si="5"/>
        <v>617</v>
      </c>
    </row>
    <row r="32" spans="1:17" ht="19.5" hidden="1" customHeight="1" thickBot="1" x14ac:dyDescent="0.25">
      <c r="B32" s="398" t="s">
        <v>138</v>
      </c>
      <c r="C32" s="375"/>
      <c r="D32" s="376"/>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9" t="str">
        <f>"TOTAL "&amp;C22&amp;" "</f>
        <v xml:space="preserve">TOTAL REOPENS </v>
      </c>
      <c r="C33" s="377"/>
      <c r="D33" s="378"/>
      <c r="E33" s="237">
        <f t="shared" ref="E33:P33" si="6">SUM(E23:E32)</f>
        <v>2478</v>
      </c>
      <c r="F33" s="238">
        <f t="shared" si="6"/>
        <v>2317</v>
      </c>
      <c r="G33" s="238">
        <f t="shared" si="6"/>
        <v>2240</v>
      </c>
      <c r="H33" s="238">
        <f t="shared" si="6"/>
        <v>2705</v>
      </c>
      <c r="I33" s="238">
        <f t="shared" si="6"/>
        <v>2540</v>
      </c>
      <c r="J33" s="238">
        <f t="shared" si="6"/>
        <v>3001</v>
      </c>
      <c r="K33" s="238">
        <f t="shared" si="6"/>
        <v>2767</v>
      </c>
      <c r="L33" s="238">
        <f t="shared" si="6"/>
        <v>2791</v>
      </c>
      <c r="M33" s="238">
        <f t="shared" si="6"/>
        <v>1433</v>
      </c>
      <c r="N33" s="238">
        <f t="shared" si="6"/>
        <v>0</v>
      </c>
      <c r="O33" s="238">
        <f t="shared" si="6"/>
        <v>0</v>
      </c>
      <c r="P33" s="239">
        <f t="shared" si="6"/>
        <v>0</v>
      </c>
      <c r="Q33" s="224">
        <f t="shared" si="5"/>
        <v>22272</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6" t="s">
        <v>132</v>
      </c>
      <c r="C36" s="380"/>
      <c r="D36" s="380"/>
      <c r="E36" s="148">
        <v>14</v>
      </c>
      <c r="F36" s="149">
        <v>12</v>
      </c>
      <c r="G36" s="149">
        <v>25</v>
      </c>
      <c r="H36" s="149">
        <v>12</v>
      </c>
      <c r="I36" s="149">
        <v>15</v>
      </c>
      <c r="J36" s="149">
        <v>20</v>
      </c>
      <c r="K36" s="149">
        <v>19</v>
      </c>
      <c r="L36" s="149">
        <v>23</v>
      </c>
      <c r="M36" s="149">
        <v>6</v>
      </c>
      <c r="N36" s="149"/>
      <c r="O36" s="149"/>
      <c r="P36" s="225"/>
      <c r="Q36" s="226">
        <f t="shared" ref="Q36:Q46" si="8">SUM(E36:P36)</f>
        <v>146</v>
      </c>
    </row>
    <row r="37" spans="1:17" ht="19.5" customHeight="1" x14ac:dyDescent="0.2">
      <c r="B37" s="395" t="s">
        <v>133</v>
      </c>
      <c r="C37" s="373"/>
      <c r="D37" s="373"/>
      <c r="E37" s="151">
        <v>3</v>
      </c>
      <c r="F37" s="152">
        <v>0</v>
      </c>
      <c r="G37" s="152">
        <v>2</v>
      </c>
      <c r="H37" s="152">
        <v>2</v>
      </c>
      <c r="I37" s="152">
        <v>3</v>
      </c>
      <c r="J37" s="152">
        <v>1</v>
      </c>
      <c r="K37" s="152">
        <v>1</v>
      </c>
      <c r="L37" s="152">
        <v>3</v>
      </c>
      <c r="M37" s="152">
        <v>1</v>
      </c>
      <c r="N37" s="152"/>
      <c r="O37" s="152"/>
      <c r="P37" s="227"/>
      <c r="Q37" s="228">
        <f t="shared" si="8"/>
        <v>16</v>
      </c>
    </row>
    <row r="38" spans="1:17" ht="19.5" customHeight="1" x14ac:dyDescent="0.2">
      <c r="B38" s="395" t="s">
        <v>140</v>
      </c>
      <c r="C38" s="373"/>
      <c r="D38" s="373"/>
      <c r="E38" s="154">
        <v>0</v>
      </c>
      <c r="F38" s="155">
        <v>0</v>
      </c>
      <c r="G38" s="155">
        <v>0</v>
      </c>
      <c r="H38" s="155">
        <v>0</v>
      </c>
      <c r="I38" s="155">
        <v>0</v>
      </c>
      <c r="J38" s="155">
        <v>0</v>
      </c>
      <c r="K38" s="155">
        <v>0</v>
      </c>
      <c r="L38" s="155">
        <v>0</v>
      </c>
      <c r="M38" s="155">
        <v>0</v>
      </c>
      <c r="N38" s="155"/>
      <c r="O38" s="155"/>
      <c r="P38" s="229"/>
      <c r="Q38" s="228">
        <f t="shared" si="8"/>
        <v>0</v>
      </c>
    </row>
    <row r="39" spans="1:17" ht="19.5" customHeight="1" x14ac:dyDescent="0.2">
      <c r="B39" s="395" t="s">
        <v>137</v>
      </c>
      <c r="C39" s="373"/>
      <c r="D39" s="373"/>
      <c r="E39" s="151">
        <v>9</v>
      </c>
      <c r="F39" s="152">
        <v>8</v>
      </c>
      <c r="G39" s="152">
        <v>3</v>
      </c>
      <c r="H39" s="152">
        <v>5</v>
      </c>
      <c r="I39" s="152">
        <v>7</v>
      </c>
      <c r="J39" s="152">
        <v>7</v>
      </c>
      <c r="K39" s="152">
        <v>5</v>
      </c>
      <c r="L39" s="152">
        <v>10</v>
      </c>
      <c r="M39" s="152">
        <v>9</v>
      </c>
      <c r="N39" s="152"/>
      <c r="O39" s="152"/>
      <c r="P39" s="227"/>
      <c r="Q39" s="228">
        <f t="shared" si="8"/>
        <v>63</v>
      </c>
    </row>
    <row r="40" spans="1:17" ht="19.5" customHeight="1" x14ac:dyDescent="0.2">
      <c r="B40" s="395" t="s">
        <v>134</v>
      </c>
      <c r="C40" s="373"/>
      <c r="D40" s="373"/>
      <c r="E40" s="154">
        <v>10</v>
      </c>
      <c r="F40" s="155">
        <v>12</v>
      </c>
      <c r="G40" s="155">
        <v>19</v>
      </c>
      <c r="H40" s="155">
        <v>11</v>
      </c>
      <c r="I40" s="155">
        <v>11</v>
      </c>
      <c r="J40" s="155">
        <v>9</v>
      </c>
      <c r="K40" s="155">
        <v>6</v>
      </c>
      <c r="L40" s="155">
        <v>9</v>
      </c>
      <c r="M40" s="155">
        <v>6</v>
      </c>
      <c r="N40" s="155"/>
      <c r="O40" s="155"/>
      <c r="P40" s="229"/>
      <c r="Q40" s="228">
        <f t="shared" si="8"/>
        <v>93</v>
      </c>
    </row>
    <row r="41" spans="1:17" ht="19.5" customHeight="1" x14ac:dyDescent="0.2">
      <c r="B41" s="395" t="s">
        <v>135</v>
      </c>
      <c r="C41" s="373"/>
      <c r="D41" s="373"/>
      <c r="E41" s="151">
        <v>0</v>
      </c>
      <c r="F41" s="152">
        <v>1</v>
      </c>
      <c r="G41" s="152">
        <v>2</v>
      </c>
      <c r="H41" s="152">
        <v>6</v>
      </c>
      <c r="I41" s="152">
        <v>3</v>
      </c>
      <c r="J41" s="152">
        <v>0</v>
      </c>
      <c r="K41" s="152">
        <v>0</v>
      </c>
      <c r="L41" s="152">
        <v>0</v>
      </c>
      <c r="M41" s="152">
        <v>4</v>
      </c>
      <c r="N41" s="152"/>
      <c r="O41" s="152"/>
      <c r="P41" s="227"/>
      <c r="Q41" s="228">
        <f t="shared" si="8"/>
        <v>16</v>
      </c>
    </row>
    <row r="42" spans="1:17" ht="19.5" customHeight="1" x14ac:dyDescent="0.2">
      <c r="B42" s="395" t="s">
        <v>136</v>
      </c>
      <c r="C42" s="373"/>
      <c r="D42" s="373"/>
      <c r="E42" s="154">
        <v>0</v>
      </c>
      <c r="F42" s="155">
        <v>1</v>
      </c>
      <c r="G42" s="155">
        <v>3</v>
      </c>
      <c r="H42" s="155">
        <v>0</v>
      </c>
      <c r="I42" s="155">
        <v>4</v>
      </c>
      <c r="J42" s="155">
        <v>1</v>
      </c>
      <c r="K42" s="155">
        <v>1</v>
      </c>
      <c r="L42" s="155">
        <v>0</v>
      </c>
      <c r="M42" s="155">
        <v>3</v>
      </c>
      <c r="N42" s="155"/>
      <c r="O42" s="155"/>
      <c r="P42" s="229"/>
      <c r="Q42" s="228">
        <f t="shared" si="8"/>
        <v>13</v>
      </c>
    </row>
    <row r="43" spans="1:17" ht="19.5" customHeight="1" x14ac:dyDescent="0.2">
      <c r="B43" s="395" t="s">
        <v>233</v>
      </c>
      <c r="C43" s="373"/>
      <c r="D43" s="373"/>
      <c r="E43" s="151">
        <v>1</v>
      </c>
      <c r="F43" s="152">
        <v>2</v>
      </c>
      <c r="G43" s="152">
        <v>4</v>
      </c>
      <c r="H43" s="152">
        <v>3</v>
      </c>
      <c r="I43" s="152">
        <v>3</v>
      </c>
      <c r="J43" s="152">
        <v>6</v>
      </c>
      <c r="K43" s="152">
        <v>2</v>
      </c>
      <c r="L43" s="152">
        <v>1</v>
      </c>
      <c r="M43" s="152">
        <v>5</v>
      </c>
      <c r="N43" s="152"/>
      <c r="O43" s="152"/>
      <c r="P43" s="227"/>
      <c r="Q43" s="228">
        <f t="shared" si="8"/>
        <v>27</v>
      </c>
    </row>
    <row r="44" spans="1:17" ht="19.5" customHeight="1" x14ac:dyDescent="0.2">
      <c r="B44" s="395" t="s">
        <v>139</v>
      </c>
      <c r="C44" s="373"/>
      <c r="D44" s="373"/>
      <c r="E44" s="154">
        <v>1</v>
      </c>
      <c r="F44" s="155">
        <v>1</v>
      </c>
      <c r="G44" s="155">
        <v>1</v>
      </c>
      <c r="H44" s="155">
        <v>9</v>
      </c>
      <c r="I44" s="155">
        <v>2</v>
      </c>
      <c r="J44" s="155">
        <v>2</v>
      </c>
      <c r="K44" s="155">
        <v>3</v>
      </c>
      <c r="L44" s="155">
        <v>3</v>
      </c>
      <c r="M44" s="155">
        <v>5</v>
      </c>
      <c r="N44" s="155"/>
      <c r="O44" s="155"/>
      <c r="P44" s="229"/>
      <c r="Q44" s="228">
        <f t="shared" si="8"/>
        <v>27</v>
      </c>
    </row>
    <row r="45" spans="1:17" ht="19.5" customHeight="1" thickBot="1" x14ac:dyDescent="0.25">
      <c r="B45" s="398" t="s">
        <v>138</v>
      </c>
      <c r="C45" s="375"/>
      <c r="D45" s="376"/>
      <c r="E45" s="157">
        <v>0</v>
      </c>
      <c r="F45" s="158">
        <v>0</v>
      </c>
      <c r="G45" s="158">
        <v>0</v>
      </c>
      <c r="H45" s="158">
        <v>1</v>
      </c>
      <c r="I45" s="158">
        <v>0</v>
      </c>
      <c r="J45" s="158">
        <v>1</v>
      </c>
      <c r="K45" s="158">
        <v>0</v>
      </c>
      <c r="L45" s="158">
        <v>0</v>
      </c>
      <c r="M45" s="158">
        <v>0</v>
      </c>
      <c r="N45" s="158"/>
      <c r="O45" s="158"/>
      <c r="P45" s="230"/>
      <c r="Q45" s="231">
        <f t="shared" si="8"/>
        <v>2</v>
      </c>
    </row>
    <row r="46" spans="1:17" s="17" customFormat="1" ht="19.5" customHeight="1" thickTop="1" thickBot="1" x14ac:dyDescent="0.25">
      <c r="B46" s="399" t="str">
        <f>"TOTAL "&amp;C35&amp;" ="</f>
        <v>TOTAL NOAs =</v>
      </c>
      <c r="C46" s="377"/>
      <c r="D46" s="378"/>
      <c r="E46" s="159">
        <f t="shared" ref="E46:P46" si="9">SUM(E36:E45)</f>
        <v>38</v>
      </c>
      <c r="F46" s="160">
        <f t="shared" si="9"/>
        <v>37</v>
      </c>
      <c r="G46" s="160">
        <f t="shared" si="9"/>
        <v>59</v>
      </c>
      <c r="H46" s="160">
        <f t="shared" si="9"/>
        <v>49</v>
      </c>
      <c r="I46" s="160">
        <f t="shared" si="9"/>
        <v>48</v>
      </c>
      <c r="J46" s="160">
        <f t="shared" si="9"/>
        <v>47</v>
      </c>
      <c r="K46" s="160">
        <f t="shared" si="9"/>
        <v>37</v>
      </c>
      <c r="L46" s="160">
        <f t="shared" si="9"/>
        <v>49</v>
      </c>
      <c r="M46" s="160">
        <f t="shared" si="9"/>
        <v>39</v>
      </c>
      <c r="N46" s="160">
        <f t="shared" si="9"/>
        <v>0</v>
      </c>
      <c r="O46" s="160">
        <f t="shared" si="9"/>
        <v>0</v>
      </c>
      <c r="P46" s="215">
        <f t="shared" si="9"/>
        <v>0</v>
      </c>
      <c r="Q46" s="232">
        <f t="shared" si="8"/>
        <v>403</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zoomScaleNormal="100" zoomScaleSheetLayoutView="100" zoomScalePageLayoutView="75" workbookViewId="0">
      <selection activeCell="H4" sqref="H4:I4"/>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0" t="s">
        <v>248</v>
      </c>
      <c r="B1" s="410"/>
      <c r="C1" s="410"/>
      <c r="D1" s="410"/>
      <c r="E1" s="410"/>
      <c r="F1" s="410"/>
    </row>
    <row r="2" spans="1:19" ht="24" customHeight="1" x14ac:dyDescent="0.2">
      <c r="A2" s="410" t="str">
        <f>'Sub Cases Monthly'!A2</f>
        <v>County Fiscal Year 2021-2022</v>
      </c>
      <c r="B2" s="410"/>
      <c r="C2" s="410"/>
      <c r="D2" s="410"/>
    </row>
    <row r="3" spans="1:19" ht="24" customHeight="1" x14ac:dyDescent="0.2">
      <c r="N3" s="1"/>
      <c r="O3" s="1"/>
    </row>
    <row r="4" spans="1:19" ht="24" customHeight="1" x14ac:dyDescent="0.2">
      <c r="A4" s="7"/>
      <c r="C4" s="133" t="s">
        <v>2</v>
      </c>
      <c r="D4" s="400" t="str">
        <f>IF('Sub Cases Monthly'!D4="","",'Sub Cases Monthly'!D4)</f>
        <v>Brevard</v>
      </c>
      <c r="E4" s="400"/>
      <c r="F4" s="8"/>
      <c r="G4" s="133" t="s">
        <v>308</v>
      </c>
      <c r="H4" s="412" t="s">
        <v>403</v>
      </c>
      <c r="I4" s="412"/>
      <c r="K4" s="133" t="s">
        <v>3</v>
      </c>
      <c r="L4" s="233">
        <v>1</v>
      </c>
      <c r="N4" s="1"/>
      <c r="O4" s="1"/>
      <c r="R4" s="411" t="s">
        <v>429</v>
      </c>
      <c r="S4" s="411"/>
    </row>
    <row r="5" spans="1:19" ht="24" customHeight="1" x14ac:dyDescent="0.3">
      <c r="A5" s="7"/>
      <c r="C5" s="133" t="s">
        <v>73</v>
      </c>
      <c r="D5" s="413" t="str">
        <f>IF('Sub Cases Monthly'!D5="","",'Sub Cases Monthly'!D5)</f>
        <v>Andrea Butler</v>
      </c>
      <c r="E5" s="413"/>
      <c r="F5" s="8"/>
      <c r="N5" s="9"/>
      <c r="R5" s="411"/>
      <c r="S5" s="411"/>
    </row>
    <row r="6" spans="1:19" ht="24" customHeight="1" x14ac:dyDescent="0.2">
      <c r="A6" s="7"/>
      <c r="C6" s="133" t="s">
        <v>84</v>
      </c>
      <c r="D6" s="400" t="str">
        <f>IF('Sub Cases Monthly'!D6="","",'Sub Cases Monthly'!D6)</f>
        <v>andrea.butler@brevardclerk.us</v>
      </c>
      <c r="E6" s="400"/>
      <c r="F6" s="8"/>
      <c r="G6" s="70"/>
      <c r="H6" s="70"/>
      <c r="I6" s="70"/>
      <c r="L6" s="1"/>
      <c r="M6" s="1"/>
      <c r="N6" s="1"/>
      <c r="O6" s="1"/>
      <c r="P6" s="1"/>
      <c r="Q6" s="1"/>
    </row>
    <row r="7" spans="1:19" x14ac:dyDescent="0.2">
      <c r="A7" s="7"/>
      <c r="L7" s="1"/>
      <c r="M7" s="1"/>
      <c r="N7" s="1"/>
      <c r="O7" s="1"/>
    </row>
    <row r="8" spans="1:19" ht="19.5" customHeight="1" thickBot="1" x14ac:dyDescent="0.25">
      <c r="A8" s="430" t="s">
        <v>249</v>
      </c>
      <c r="B8" s="430"/>
      <c r="C8" s="430"/>
      <c r="D8" s="430"/>
      <c r="E8" s="23" t="s">
        <v>250</v>
      </c>
      <c r="L8" s="22" t="s">
        <v>258</v>
      </c>
    </row>
    <row r="9" spans="1:19" ht="27" customHeight="1" thickBot="1" x14ac:dyDescent="0.25">
      <c r="A9" s="22"/>
      <c r="B9" s="22"/>
      <c r="C9" s="22"/>
      <c r="D9" s="22"/>
      <c r="E9" s="426" t="s">
        <v>237</v>
      </c>
      <c r="F9" s="428"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58" t="s">
        <v>257</v>
      </c>
      <c r="L9" s="417" t="str">
        <f t="shared" ref="L9:M9" si="0">TEXT(DATE(LEFT(RIGHT($A$2,9),4),10,1),"m/d/yy")&amp;" - "&amp;TEXT(DATE(LEFT(RIGHT($A$2,9),4),12,31),"m/d/yy")</f>
        <v>10/1/21 - 12/31/21</v>
      </c>
      <c r="M9" s="418" t="str">
        <f t="shared" si="0"/>
        <v>10/1/21 - 12/31/21</v>
      </c>
      <c r="N9" s="417" t="str">
        <f t="shared" ref="N9:O9" si="1">TEXT(DATE(RIGHT($A$2,4),1,1),"m/d/yy")&amp;" - "&amp;TEXT(DATE(RIGHT($A$2,4),3,31),"m/d/yy")</f>
        <v>1/1/22 - 3/31/22</v>
      </c>
      <c r="O9" s="418" t="str">
        <f t="shared" si="1"/>
        <v>1/1/22 - 3/31/22</v>
      </c>
      <c r="P9" s="417" t="str">
        <f t="shared" ref="P9:Q9" si="2">TEXT(DATE(RIGHT($A$2,4),4,1),"m/d/yy")&amp;" - "&amp;TEXT(DATE(RIGHT($A$2,4),6,30),"m/d/yy")</f>
        <v>4/1/22 - 6/30/22</v>
      </c>
      <c r="Q9" s="419" t="str">
        <f t="shared" si="2"/>
        <v>4/1/22 - 6/30/22</v>
      </c>
      <c r="R9" s="434" t="str">
        <f t="shared" ref="R9:S9" si="3">TEXT(DATE(RIGHT($A$2,4),7,1),"m/d/yy")&amp;" - "&amp;TEXT(DATE(RIGHT($A$2,4),9,30),"m/d/yy")</f>
        <v>7/1/22 - 9/30/22</v>
      </c>
      <c r="S9" s="435" t="str">
        <f t="shared" si="3"/>
        <v>7/1/22 - 9/30/22</v>
      </c>
    </row>
    <row r="10" spans="1:19" ht="19.5" customHeight="1" thickBot="1" x14ac:dyDescent="0.25">
      <c r="B10" s="26"/>
      <c r="C10" s="454"/>
      <c r="D10" s="455"/>
      <c r="E10" s="427"/>
      <c r="F10" s="429"/>
      <c r="G10" s="245" t="s">
        <v>253</v>
      </c>
      <c r="H10" s="246" t="s">
        <v>254</v>
      </c>
      <c r="I10" s="246" t="s">
        <v>255</v>
      </c>
      <c r="J10" s="247" t="s">
        <v>256</v>
      </c>
      <c r="K10" s="459"/>
      <c r="L10" s="240" t="s">
        <v>238</v>
      </c>
      <c r="M10" s="241" t="s">
        <v>246</v>
      </c>
      <c r="N10" s="240" t="s">
        <v>238</v>
      </c>
      <c r="O10" s="241" t="s">
        <v>246</v>
      </c>
      <c r="P10" s="240" t="s">
        <v>238</v>
      </c>
      <c r="Q10" s="241" t="s">
        <v>246</v>
      </c>
      <c r="R10" s="240" t="s">
        <v>238</v>
      </c>
      <c r="S10" s="241" t="s">
        <v>246</v>
      </c>
    </row>
    <row r="11" spans="1:19" ht="19.5" customHeight="1" x14ac:dyDescent="0.2">
      <c r="B11" s="420" t="s">
        <v>427</v>
      </c>
      <c r="C11" s="421"/>
      <c r="D11" s="131" t="s">
        <v>245</v>
      </c>
      <c r="E11" s="431">
        <v>0.8</v>
      </c>
      <c r="F11" s="414" t="s">
        <v>259</v>
      </c>
      <c r="G11" s="91">
        <f>SUM('Outputs Monthly'!E10:G10)</f>
        <v>1432</v>
      </c>
      <c r="H11" s="92">
        <f>SUM('Outputs Monthly'!H10:J10)</f>
        <v>1662</v>
      </c>
      <c r="I11" s="92">
        <f>SUM('Outputs Monthly'!K10:M10)</f>
        <v>1804</v>
      </c>
      <c r="J11" s="93">
        <f>SUM('Outputs Monthly'!N10:P10)</f>
        <v>0</v>
      </c>
      <c r="K11" s="94">
        <f>SUM(G11:J11)</f>
        <v>4898</v>
      </c>
      <c r="L11" s="436"/>
      <c r="M11" s="439"/>
      <c r="N11" s="442"/>
      <c r="O11" s="439"/>
      <c r="P11" s="442"/>
      <c r="Q11" s="448"/>
      <c r="R11" s="445"/>
      <c r="S11" s="451"/>
    </row>
    <row r="12" spans="1:19" ht="19.5" customHeight="1" thickBot="1" x14ac:dyDescent="0.25">
      <c r="B12" s="422"/>
      <c r="C12" s="423"/>
      <c r="D12" s="130" t="s">
        <v>251</v>
      </c>
      <c r="E12" s="432"/>
      <c r="F12" s="415"/>
      <c r="G12" s="95">
        <v>1429</v>
      </c>
      <c r="H12" s="96">
        <v>1651</v>
      </c>
      <c r="I12" s="96">
        <v>1775</v>
      </c>
      <c r="J12" s="97"/>
      <c r="K12" s="98">
        <f>SUM(G12:J12)</f>
        <v>4855</v>
      </c>
      <c r="L12" s="437"/>
      <c r="M12" s="440"/>
      <c r="N12" s="443"/>
      <c r="O12" s="440"/>
      <c r="P12" s="443"/>
      <c r="Q12" s="449"/>
      <c r="R12" s="446"/>
      <c r="S12" s="452"/>
    </row>
    <row r="13" spans="1:19" ht="19.5" customHeight="1" thickTop="1" thickBot="1" x14ac:dyDescent="0.25">
      <c r="B13" s="424"/>
      <c r="C13" s="425"/>
      <c r="D13" s="36" t="s">
        <v>240</v>
      </c>
      <c r="E13" s="433"/>
      <c r="F13" s="416"/>
      <c r="G13" s="99">
        <f>IF(G11=0,1,IFERROR(ROUND(G12/G11,4),0))</f>
        <v>0.99790000000000001</v>
      </c>
      <c r="H13" s="100">
        <f t="shared" ref="H13:K13" si="4">IF(H11=0,1,IFERROR(ROUND(H12/H11,4),0))</f>
        <v>0.99339999999999995</v>
      </c>
      <c r="I13" s="100">
        <f t="shared" si="4"/>
        <v>0.9839</v>
      </c>
      <c r="J13" s="101">
        <f t="shared" si="4"/>
        <v>1</v>
      </c>
      <c r="K13" s="102">
        <f t="shared" si="4"/>
        <v>0.99119999999999997</v>
      </c>
      <c r="L13" s="438"/>
      <c r="M13" s="441"/>
      <c r="N13" s="444"/>
      <c r="O13" s="441"/>
      <c r="P13" s="444"/>
      <c r="Q13" s="450"/>
      <c r="R13" s="447"/>
      <c r="S13" s="453"/>
    </row>
    <row r="14" spans="1:19" s="1" customFormat="1" ht="19.5" customHeight="1" x14ac:dyDescent="0.2">
      <c r="B14" s="420" t="s">
        <v>426</v>
      </c>
      <c r="C14" s="421"/>
      <c r="D14" s="131" t="s">
        <v>245</v>
      </c>
      <c r="E14" s="431">
        <v>0.8</v>
      </c>
      <c r="F14" s="414" t="s">
        <v>260</v>
      </c>
      <c r="G14" s="91">
        <f>SUM('Outputs Monthly'!E11:G11)</f>
        <v>1982</v>
      </c>
      <c r="H14" s="92">
        <f>SUM('Outputs Monthly'!H11:J11)</f>
        <v>2007</v>
      </c>
      <c r="I14" s="92">
        <f>SUM('Outputs Monthly'!K11:M11)</f>
        <v>2231</v>
      </c>
      <c r="J14" s="93">
        <f>SUM('Outputs Monthly'!N11:P11)</f>
        <v>0</v>
      </c>
      <c r="K14" s="94">
        <f>SUM(G14:J14)</f>
        <v>6220</v>
      </c>
      <c r="L14" s="436"/>
      <c r="M14" s="439"/>
      <c r="N14" s="442"/>
      <c r="O14" s="439"/>
      <c r="P14" s="442"/>
      <c r="Q14" s="448"/>
      <c r="R14" s="445"/>
      <c r="S14" s="451"/>
    </row>
    <row r="15" spans="1:19" s="1" customFormat="1" ht="19.5" customHeight="1" thickBot="1" x14ac:dyDescent="0.25">
      <c r="B15" s="422"/>
      <c r="C15" s="423"/>
      <c r="D15" s="130" t="s">
        <v>263</v>
      </c>
      <c r="E15" s="432"/>
      <c r="F15" s="415"/>
      <c r="G15" s="95">
        <v>1952</v>
      </c>
      <c r="H15" s="96">
        <v>1971</v>
      </c>
      <c r="I15" s="96">
        <v>2139</v>
      </c>
      <c r="J15" s="97"/>
      <c r="K15" s="98">
        <f>SUM(G15:J15)</f>
        <v>6062</v>
      </c>
      <c r="L15" s="437"/>
      <c r="M15" s="440"/>
      <c r="N15" s="443"/>
      <c r="O15" s="440"/>
      <c r="P15" s="443"/>
      <c r="Q15" s="449"/>
      <c r="R15" s="446"/>
      <c r="S15" s="452"/>
    </row>
    <row r="16" spans="1:19" s="1" customFormat="1" ht="19.5" customHeight="1" thickTop="1" thickBot="1" x14ac:dyDescent="0.25">
      <c r="B16" s="424"/>
      <c r="C16" s="425"/>
      <c r="D16" s="36" t="s">
        <v>240</v>
      </c>
      <c r="E16" s="433"/>
      <c r="F16" s="416"/>
      <c r="G16" s="99">
        <f>IF(G14=0,1,IFERROR(ROUND(G15/G14,4),0))</f>
        <v>0.9849</v>
      </c>
      <c r="H16" s="100">
        <f t="shared" ref="H16" si="5">IF(H14=0,1,IFERROR(ROUND(H15/H14,4),0))</f>
        <v>0.98209999999999997</v>
      </c>
      <c r="I16" s="100">
        <f t="shared" ref="I16" si="6">IF(I14=0,1,IFERROR(ROUND(I15/I14,4),0))</f>
        <v>0.95879999999999999</v>
      </c>
      <c r="J16" s="101">
        <f t="shared" ref="J16" si="7">IF(J14=0,1,IFERROR(ROUND(J15/J14,4),0))</f>
        <v>1</v>
      </c>
      <c r="K16" s="102">
        <f t="shared" ref="K16" si="8">IF(K14=0,1,IFERROR(ROUND(K15/K14,4),0))</f>
        <v>0.97460000000000002</v>
      </c>
      <c r="L16" s="438"/>
      <c r="M16" s="441"/>
      <c r="N16" s="444"/>
      <c r="O16" s="441"/>
      <c r="P16" s="444"/>
      <c r="Q16" s="450"/>
      <c r="R16" s="447"/>
      <c r="S16" s="453"/>
    </row>
    <row r="17" spans="2:19" s="1" customFormat="1" ht="19.5" customHeight="1" x14ac:dyDescent="0.2">
      <c r="B17" s="420" t="s">
        <v>428</v>
      </c>
      <c r="C17" s="421"/>
      <c r="D17" s="131" t="s">
        <v>245</v>
      </c>
      <c r="E17" s="431">
        <v>0.8</v>
      </c>
      <c r="F17" s="414" t="s">
        <v>259</v>
      </c>
      <c r="G17" s="91">
        <f>SUM('Outputs Monthly'!E12:G12)</f>
        <v>263</v>
      </c>
      <c r="H17" s="92">
        <f>SUM('Outputs Monthly'!H12:J12)</f>
        <v>263</v>
      </c>
      <c r="I17" s="92">
        <f>SUM('Outputs Monthly'!K12:M12)</f>
        <v>259</v>
      </c>
      <c r="J17" s="93">
        <f>SUM('Outputs Monthly'!N12:P12)</f>
        <v>0</v>
      </c>
      <c r="K17" s="94">
        <f>SUM(G17:J17)</f>
        <v>785</v>
      </c>
      <c r="L17" s="436"/>
      <c r="M17" s="439"/>
      <c r="N17" s="442"/>
      <c r="O17" s="439"/>
      <c r="P17" s="442"/>
      <c r="Q17" s="448"/>
      <c r="R17" s="445"/>
      <c r="S17" s="451"/>
    </row>
    <row r="18" spans="2:19" s="1" customFormat="1" ht="19.5" customHeight="1" thickBot="1" x14ac:dyDescent="0.25">
      <c r="B18" s="422"/>
      <c r="C18" s="423"/>
      <c r="D18" s="130" t="s">
        <v>251</v>
      </c>
      <c r="E18" s="432"/>
      <c r="F18" s="415"/>
      <c r="G18" s="95">
        <v>255</v>
      </c>
      <c r="H18" s="96">
        <v>263</v>
      </c>
      <c r="I18" s="96">
        <v>247</v>
      </c>
      <c r="J18" s="97"/>
      <c r="K18" s="98">
        <f>SUM(G18:J18)</f>
        <v>765</v>
      </c>
      <c r="L18" s="437"/>
      <c r="M18" s="440"/>
      <c r="N18" s="443"/>
      <c r="O18" s="440"/>
      <c r="P18" s="443"/>
      <c r="Q18" s="449"/>
      <c r="R18" s="446"/>
      <c r="S18" s="452"/>
    </row>
    <row r="19" spans="2:19" s="1" customFormat="1" ht="19.5" customHeight="1" thickTop="1" thickBot="1" x14ac:dyDescent="0.25">
      <c r="B19" s="424"/>
      <c r="C19" s="425"/>
      <c r="D19" s="36" t="s">
        <v>240</v>
      </c>
      <c r="E19" s="433"/>
      <c r="F19" s="416"/>
      <c r="G19" s="99">
        <f>IF(G17=0,1,IFERROR(ROUND(G18/G17,4),0))</f>
        <v>0.96960000000000002</v>
      </c>
      <c r="H19" s="100">
        <f t="shared" ref="H19" si="9">IF(H17=0,1,IFERROR(ROUND(H18/H17,4),0))</f>
        <v>1</v>
      </c>
      <c r="I19" s="100">
        <f t="shared" ref="I19" si="10">IF(I17=0,1,IFERROR(ROUND(I18/I17,4),0))</f>
        <v>0.95369999999999999</v>
      </c>
      <c r="J19" s="101">
        <f t="shared" ref="J19" si="11">IF(J17=0,1,IFERROR(ROUND(J18/J17,4),0))</f>
        <v>1</v>
      </c>
      <c r="K19" s="102">
        <f t="shared" ref="K19" si="12">IF(K17=0,1,IFERROR(ROUND(K18/K17,4),0))</f>
        <v>0.97450000000000003</v>
      </c>
      <c r="L19" s="438"/>
      <c r="M19" s="441"/>
      <c r="N19" s="444"/>
      <c r="O19" s="441"/>
      <c r="P19" s="444"/>
      <c r="Q19" s="450"/>
      <c r="R19" s="447"/>
      <c r="S19" s="453"/>
    </row>
    <row r="20" spans="2:19" s="1" customFormat="1" ht="19.5" customHeight="1" x14ac:dyDescent="0.2">
      <c r="B20" s="420" t="s">
        <v>261</v>
      </c>
      <c r="C20" s="421"/>
      <c r="D20" s="131" t="s">
        <v>262</v>
      </c>
      <c r="E20" s="431">
        <v>0.8</v>
      </c>
      <c r="F20" s="414" t="s">
        <v>260</v>
      </c>
      <c r="G20" s="91">
        <f>SUM('Outputs Monthly'!E13:G13)</f>
        <v>2296</v>
      </c>
      <c r="H20" s="92">
        <f>SUM('Outputs Monthly'!H13:J13)</f>
        <v>2359</v>
      </c>
      <c r="I20" s="92">
        <f>SUM('Outputs Monthly'!K13:M13)</f>
        <v>2442</v>
      </c>
      <c r="J20" s="93">
        <f>SUM('Outputs Monthly'!N13:P13)</f>
        <v>0</v>
      </c>
      <c r="K20" s="94">
        <f>SUM(G20:J20)</f>
        <v>7097</v>
      </c>
      <c r="L20" s="436"/>
      <c r="M20" s="439"/>
      <c r="N20" s="442"/>
      <c r="O20" s="439"/>
      <c r="P20" s="442"/>
      <c r="Q20" s="448"/>
      <c r="R20" s="445"/>
      <c r="S20" s="451"/>
    </row>
    <row r="21" spans="2:19" s="1" customFormat="1" ht="19.5" customHeight="1" thickBot="1" x14ac:dyDescent="0.25">
      <c r="B21" s="422"/>
      <c r="C21" s="423"/>
      <c r="D21" s="130" t="s">
        <v>263</v>
      </c>
      <c r="E21" s="432"/>
      <c r="F21" s="415"/>
      <c r="G21" s="95">
        <v>2173</v>
      </c>
      <c r="H21" s="96">
        <v>2248</v>
      </c>
      <c r="I21" s="96">
        <v>2334</v>
      </c>
      <c r="J21" s="97"/>
      <c r="K21" s="98">
        <f>SUM(G21:J21)</f>
        <v>6755</v>
      </c>
      <c r="L21" s="437"/>
      <c r="M21" s="440"/>
      <c r="N21" s="443"/>
      <c r="O21" s="440"/>
      <c r="P21" s="443"/>
      <c r="Q21" s="449"/>
      <c r="R21" s="446"/>
      <c r="S21" s="452"/>
    </row>
    <row r="22" spans="2:19" s="1" customFormat="1" ht="19.5" customHeight="1" thickTop="1" thickBot="1" x14ac:dyDescent="0.25">
      <c r="B22" s="424"/>
      <c r="C22" s="425"/>
      <c r="D22" s="36" t="s">
        <v>240</v>
      </c>
      <c r="E22" s="433"/>
      <c r="F22" s="416"/>
      <c r="G22" s="99">
        <f>IF(G20=0,1,IFERROR(ROUND(G21/G20,4),0))</f>
        <v>0.94640000000000002</v>
      </c>
      <c r="H22" s="100">
        <f t="shared" ref="H22" si="13">IF(H20=0,1,IFERROR(ROUND(H21/H20,4),0))</f>
        <v>0.95289999999999997</v>
      </c>
      <c r="I22" s="100">
        <f t="shared" ref="I22" si="14">IF(I20=0,1,IFERROR(ROUND(I21/I20,4),0))</f>
        <v>0.95579999999999998</v>
      </c>
      <c r="J22" s="101">
        <f t="shared" ref="J22" si="15">IF(J20=0,1,IFERROR(ROUND(J21/J20,4),0))</f>
        <v>1</v>
      </c>
      <c r="K22" s="102">
        <f t="shared" ref="K22" si="16">IF(K20=0,1,IFERROR(ROUND(K21/K20,4),0))</f>
        <v>0.95179999999999998</v>
      </c>
      <c r="L22" s="438"/>
      <c r="M22" s="441"/>
      <c r="N22" s="444"/>
      <c r="O22" s="441"/>
      <c r="P22" s="444"/>
      <c r="Q22" s="450"/>
      <c r="R22" s="447"/>
      <c r="S22" s="453"/>
    </row>
    <row r="23" spans="2:19" s="1" customFormat="1" ht="19.5" customHeight="1" x14ac:dyDescent="0.2">
      <c r="B23" s="420" t="s">
        <v>264</v>
      </c>
      <c r="C23" s="421"/>
      <c r="D23" s="131" t="s">
        <v>245</v>
      </c>
      <c r="E23" s="431">
        <v>0.8</v>
      </c>
      <c r="F23" s="414" t="s">
        <v>259</v>
      </c>
      <c r="G23" s="91">
        <f>SUM('Outputs Monthly'!E14:G14)</f>
        <v>809</v>
      </c>
      <c r="H23" s="92">
        <f>SUM('Outputs Monthly'!H14:J14)</f>
        <v>1001</v>
      </c>
      <c r="I23" s="92">
        <f>SUM('Outputs Monthly'!K14:M14)</f>
        <v>1056</v>
      </c>
      <c r="J23" s="93">
        <f>SUM('Outputs Monthly'!N14:P14)</f>
        <v>0</v>
      </c>
      <c r="K23" s="94">
        <f>SUM(G23:J23)</f>
        <v>2866</v>
      </c>
      <c r="L23" s="436"/>
      <c r="M23" s="439"/>
      <c r="N23" s="442"/>
      <c r="O23" s="439"/>
      <c r="P23" s="442"/>
      <c r="Q23" s="448"/>
      <c r="R23" s="445"/>
      <c r="S23" s="451"/>
    </row>
    <row r="24" spans="2:19" s="1" customFormat="1" ht="19.5" customHeight="1" thickBot="1" x14ac:dyDescent="0.25">
      <c r="B24" s="422"/>
      <c r="C24" s="423"/>
      <c r="D24" s="130" t="s">
        <v>251</v>
      </c>
      <c r="E24" s="432"/>
      <c r="F24" s="415"/>
      <c r="G24" s="95">
        <v>716</v>
      </c>
      <c r="H24" s="96">
        <v>872</v>
      </c>
      <c r="I24" s="96">
        <v>871</v>
      </c>
      <c r="J24" s="97"/>
      <c r="K24" s="98">
        <f>SUM(G24:J24)</f>
        <v>2459</v>
      </c>
      <c r="L24" s="437"/>
      <c r="M24" s="440"/>
      <c r="N24" s="443"/>
      <c r="O24" s="440"/>
      <c r="P24" s="443"/>
      <c r="Q24" s="449"/>
      <c r="R24" s="446"/>
      <c r="S24" s="452"/>
    </row>
    <row r="25" spans="2:19" s="1" customFormat="1" ht="19.5" customHeight="1" thickTop="1" thickBot="1" x14ac:dyDescent="0.25">
      <c r="B25" s="424"/>
      <c r="C25" s="425"/>
      <c r="D25" s="36" t="s">
        <v>240</v>
      </c>
      <c r="E25" s="433"/>
      <c r="F25" s="416"/>
      <c r="G25" s="99">
        <f>IF(G23=0,1,IFERROR(ROUND(G24/G23,4),0))</f>
        <v>0.88500000000000001</v>
      </c>
      <c r="H25" s="100">
        <f t="shared" ref="H25" si="17">IF(H23=0,1,IFERROR(ROUND(H24/H23,4),0))</f>
        <v>0.87109999999999999</v>
      </c>
      <c r="I25" s="100">
        <f t="shared" ref="I25" si="18">IF(I23=0,1,IFERROR(ROUND(I24/I23,4),0))</f>
        <v>0.82479999999999998</v>
      </c>
      <c r="J25" s="101">
        <f t="shared" ref="J25" si="19">IF(J23=0,1,IFERROR(ROUND(J24/J23,4),0))</f>
        <v>1</v>
      </c>
      <c r="K25" s="102">
        <f t="shared" ref="K25" si="20">IF(K23=0,1,IFERROR(ROUND(K24/K23,4),0))</f>
        <v>0.85799999999999998</v>
      </c>
      <c r="L25" s="438"/>
      <c r="M25" s="441"/>
      <c r="N25" s="444"/>
      <c r="O25" s="441"/>
      <c r="P25" s="444"/>
      <c r="Q25" s="450"/>
      <c r="R25" s="447"/>
      <c r="S25" s="453"/>
    </row>
    <row r="26" spans="2:19" s="1" customFormat="1" ht="19.5" customHeight="1" x14ac:dyDescent="0.2">
      <c r="B26" s="420" t="s">
        <v>265</v>
      </c>
      <c r="C26" s="421"/>
      <c r="D26" s="131" t="s">
        <v>245</v>
      </c>
      <c r="E26" s="431">
        <v>0.8</v>
      </c>
      <c r="F26" s="414" t="s">
        <v>259</v>
      </c>
      <c r="G26" s="91">
        <f>SUM('Outputs Monthly'!E15:G15)</f>
        <v>2634</v>
      </c>
      <c r="H26" s="92">
        <f>SUM('Outputs Monthly'!H15:J15)</f>
        <v>2509</v>
      </c>
      <c r="I26" s="92">
        <f>SUM('Outputs Monthly'!K15:M15)</f>
        <v>3059</v>
      </c>
      <c r="J26" s="93">
        <f>SUM('Outputs Monthly'!N15:P15)</f>
        <v>0</v>
      </c>
      <c r="K26" s="94">
        <f>SUM(G26:J26)</f>
        <v>8202</v>
      </c>
      <c r="L26" s="436"/>
      <c r="M26" s="439"/>
      <c r="N26" s="442"/>
      <c r="O26" s="439"/>
      <c r="P26" s="442"/>
      <c r="Q26" s="448"/>
      <c r="R26" s="445"/>
      <c r="S26" s="451"/>
    </row>
    <row r="27" spans="2:19" s="1" customFormat="1" ht="19.5" customHeight="1" thickBot="1" x14ac:dyDescent="0.25">
      <c r="B27" s="422"/>
      <c r="C27" s="423"/>
      <c r="D27" s="130" t="s">
        <v>251</v>
      </c>
      <c r="E27" s="432"/>
      <c r="F27" s="415"/>
      <c r="G27" s="95">
        <v>2492</v>
      </c>
      <c r="H27" s="96">
        <v>2302</v>
      </c>
      <c r="I27" s="96">
        <v>2961</v>
      </c>
      <c r="J27" s="97"/>
      <c r="K27" s="98">
        <f>SUM(G27:J27)</f>
        <v>7755</v>
      </c>
      <c r="L27" s="437"/>
      <c r="M27" s="440"/>
      <c r="N27" s="443"/>
      <c r="O27" s="440"/>
      <c r="P27" s="443"/>
      <c r="Q27" s="449"/>
      <c r="R27" s="446"/>
      <c r="S27" s="452"/>
    </row>
    <row r="28" spans="2:19" s="1" customFormat="1" ht="19.5" customHeight="1" thickTop="1" thickBot="1" x14ac:dyDescent="0.25">
      <c r="B28" s="424"/>
      <c r="C28" s="425"/>
      <c r="D28" s="36" t="s">
        <v>240</v>
      </c>
      <c r="E28" s="433"/>
      <c r="F28" s="416"/>
      <c r="G28" s="99">
        <f>IF(G26=0,1,IFERROR(ROUND(G27/G26,4),0))</f>
        <v>0.94610000000000005</v>
      </c>
      <c r="H28" s="100">
        <f t="shared" ref="H28" si="21">IF(H26=0,1,IFERROR(ROUND(H27/H26,4),0))</f>
        <v>0.91749999999999998</v>
      </c>
      <c r="I28" s="100">
        <f t="shared" ref="I28" si="22">IF(I26=0,1,IFERROR(ROUND(I27/I26,4),0))</f>
        <v>0.96799999999999997</v>
      </c>
      <c r="J28" s="101">
        <f t="shared" ref="J28" si="23">IF(J26=0,1,IFERROR(ROUND(J27/J26,4),0))</f>
        <v>1</v>
      </c>
      <c r="K28" s="102">
        <f t="shared" ref="K28" si="24">IF(K26=0,1,IFERROR(ROUND(K27/K26,4),0))</f>
        <v>0.94550000000000001</v>
      </c>
      <c r="L28" s="438"/>
      <c r="M28" s="441"/>
      <c r="N28" s="444"/>
      <c r="O28" s="441"/>
      <c r="P28" s="444"/>
      <c r="Q28" s="450"/>
      <c r="R28" s="447"/>
      <c r="S28" s="453"/>
    </row>
    <row r="29" spans="2:19" s="1" customFormat="1" ht="19.5" customHeight="1" x14ac:dyDescent="0.2">
      <c r="B29" s="420" t="s">
        <v>266</v>
      </c>
      <c r="C29" s="421"/>
      <c r="D29" s="131" t="s">
        <v>245</v>
      </c>
      <c r="E29" s="431">
        <v>0.8</v>
      </c>
      <c r="F29" s="414" t="s">
        <v>259</v>
      </c>
      <c r="G29" s="91">
        <f>SUM('Outputs Monthly'!E16:G16)</f>
        <v>1795</v>
      </c>
      <c r="H29" s="92">
        <f>SUM('Outputs Monthly'!H16:J16)</f>
        <v>2081</v>
      </c>
      <c r="I29" s="92">
        <f>SUM('Outputs Monthly'!K16:M16)</f>
        <v>1950</v>
      </c>
      <c r="J29" s="93">
        <f>SUM('Outputs Monthly'!N16:P16)</f>
        <v>0</v>
      </c>
      <c r="K29" s="94">
        <f>SUM(G29:J29)</f>
        <v>5826</v>
      </c>
      <c r="L29" s="436" t="s">
        <v>239</v>
      </c>
      <c r="M29" s="439" t="s">
        <v>436</v>
      </c>
      <c r="N29" s="442"/>
      <c r="O29" s="439"/>
      <c r="P29" s="442"/>
      <c r="Q29" s="448"/>
      <c r="R29" s="445"/>
      <c r="S29" s="451"/>
    </row>
    <row r="30" spans="2:19" s="1" customFormat="1" ht="19.5" customHeight="1" thickBot="1" x14ac:dyDescent="0.25">
      <c r="B30" s="422"/>
      <c r="C30" s="423"/>
      <c r="D30" s="130" t="s">
        <v>251</v>
      </c>
      <c r="E30" s="432"/>
      <c r="F30" s="415"/>
      <c r="G30" s="95">
        <v>1579</v>
      </c>
      <c r="H30" s="96">
        <v>1962</v>
      </c>
      <c r="I30" s="96">
        <v>1896</v>
      </c>
      <c r="J30" s="97"/>
      <c r="K30" s="98">
        <f>SUM(G30:J30)</f>
        <v>5437</v>
      </c>
      <c r="L30" s="437"/>
      <c r="M30" s="440"/>
      <c r="N30" s="443"/>
      <c r="O30" s="440"/>
      <c r="P30" s="443"/>
      <c r="Q30" s="449"/>
      <c r="R30" s="446"/>
      <c r="S30" s="452"/>
    </row>
    <row r="31" spans="2:19" s="1" customFormat="1" ht="19.5" customHeight="1" thickTop="1" thickBot="1" x14ac:dyDescent="0.25">
      <c r="B31" s="424"/>
      <c r="C31" s="425"/>
      <c r="D31" s="36" t="s">
        <v>240</v>
      </c>
      <c r="E31" s="433"/>
      <c r="F31" s="416"/>
      <c r="G31" s="99">
        <f>IF(G29=0,1,IFERROR(ROUND(G30/G29,4),0))</f>
        <v>0.87970000000000004</v>
      </c>
      <c r="H31" s="100">
        <f t="shared" ref="H31" si="25">IF(H29=0,1,IFERROR(ROUND(H30/H29,4),0))</f>
        <v>0.94279999999999997</v>
      </c>
      <c r="I31" s="100">
        <f t="shared" ref="I31" si="26">IF(I29=0,1,IFERROR(ROUND(I30/I29,4),0))</f>
        <v>0.97230000000000005</v>
      </c>
      <c r="J31" s="101">
        <f t="shared" ref="J31" si="27">IF(J29=0,1,IFERROR(ROUND(J30/J29,4),0))</f>
        <v>1</v>
      </c>
      <c r="K31" s="102">
        <f t="shared" ref="K31" si="28">IF(K29=0,1,IFERROR(ROUND(K30/K29,4),0))</f>
        <v>0.93320000000000003</v>
      </c>
      <c r="L31" s="438"/>
      <c r="M31" s="441"/>
      <c r="N31" s="444"/>
      <c r="O31" s="441"/>
      <c r="P31" s="444"/>
      <c r="Q31" s="450"/>
      <c r="R31" s="447"/>
      <c r="S31" s="453"/>
    </row>
    <row r="32" spans="2:19" s="1" customFormat="1" ht="19.5" customHeight="1" x14ac:dyDescent="0.2">
      <c r="B32" s="420" t="s">
        <v>267</v>
      </c>
      <c r="C32" s="421"/>
      <c r="D32" s="131" t="s">
        <v>245</v>
      </c>
      <c r="E32" s="431">
        <v>0.8</v>
      </c>
      <c r="F32" s="414" t="s">
        <v>260</v>
      </c>
      <c r="G32" s="91">
        <f>SUM('Outputs Monthly'!E17:G17)</f>
        <v>1457</v>
      </c>
      <c r="H32" s="92">
        <f>SUM('Outputs Monthly'!H17:J17)</f>
        <v>1655</v>
      </c>
      <c r="I32" s="92">
        <f>SUM('Outputs Monthly'!K17:M17)</f>
        <v>1702</v>
      </c>
      <c r="J32" s="93">
        <f>SUM('Outputs Monthly'!N17:P17)</f>
        <v>0</v>
      </c>
      <c r="K32" s="94">
        <f>SUM(G32:J32)</f>
        <v>4814</v>
      </c>
      <c r="L32" s="436"/>
      <c r="M32" s="439"/>
      <c r="N32" s="442"/>
      <c r="O32" s="439"/>
      <c r="P32" s="442"/>
      <c r="Q32" s="448"/>
      <c r="R32" s="445"/>
      <c r="S32" s="451"/>
    </row>
    <row r="33" spans="1:19" s="1" customFormat="1" ht="19.5" customHeight="1" thickBot="1" x14ac:dyDescent="0.25">
      <c r="B33" s="422"/>
      <c r="C33" s="423"/>
      <c r="D33" s="130" t="s">
        <v>263</v>
      </c>
      <c r="E33" s="432"/>
      <c r="F33" s="415"/>
      <c r="G33" s="95">
        <v>1451</v>
      </c>
      <c r="H33" s="96">
        <v>1651</v>
      </c>
      <c r="I33" s="96">
        <v>1678</v>
      </c>
      <c r="J33" s="97"/>
      <c r="K33" s="98">
        <f>SUM(G33:J33)</f>
        <v>4780</v>
      </c>
      <c r="L33" s="437"/>
      <c r="M33" s="440"/>
      <c r="N33" s="443"/>
      <c r="O33" s="440"/>
      <c r="P33" s="443"/>
      <c r="Q33" s="449"/>
      <c r="R33" s="446"/>
      <c r="S33" s="452"/>
    </row>
    <row r="34" spans="1:19" s="1" customFormat="1" ht="19.5" customHeight="1" thickTop="1" thickBot="1" x14ac:dyDescent="0.25">
      <c r="B34" s="424"/>
      <c r="C34" s="425"/>
      <c r="D34" s="36" t="s">
        <v>240</v>
      </c>
      <c r="E34" s="433"/>
      <c r="F34" s="416"/>
      <c r="G34" s="99">
        <f>IF(G32=0,1,IFERROR(ROUND(G33/G32,4),0))</f>
        <v>0.99590000000000001</v>
      </c>
      <c r="H34" s="100">
        <f t="shared" ref="H34" si="29">IF(H32=0,1,IFERROR(ROUND(H33/H32,4),0))</f>
        <v>0.99760000000000004</v>
      </c>
      <c r="I34" s="100">
        <f t="shared" ref="I34" si="30">IF(I32=0,1,IFERROR(ROUND(I33/I32,4),0))</f>
        <v>0.9859</v>
      </c>
      <c r="J34" s="101">
        <f t="shared" ref="J34" si="31">IF(J32=0,1,IFERROR(ROUND(J33/J32,4),0))</f>
        <v>1</v>
      </c>
      <c r="K34" s="102">
        <f t="shared" ref="K34" si="32">IF(K32=0,1,IFERROR(ROUND(K33/K32,4),0))</f>
        <v>0.9929</v>
      </c>
      <c r="L34" s="438"/>
      <c r="M34" s="441"/>
      <c r="N34" s="444"/>
      <c r="O34" s="441"/>
      <c r="P34" s="444"/>
      <c r="Q34" s="450"/>
      <c r="R34" s="447"/>
      <c r="S34" s="453"/>
    </row>
    <row r="35" spans="1:19" s="1" customFormat="1" ht="19.5" customHeight="1" x14ac:dyDescent="0.2">
      <c r="B35" s="420" t="s">
        <v>268</v>
      </c>
      <c r="C35" s="421"/>
      <c r="D35" s="131" t="s">
        <v>245</v>
      </c>
      <c r="E35" s="431">
        <v>0.8</v>
      </c>
      <c r="F35" s="414" t="s">
        <v>259</v>
      </c>
      <c r="G35" s="91">
        <f>SUM('Outputs Monthly'!E18:G18)</f>
        <v>74</v>
      </c>
      <c r="H35" s="92">
        <f>SUM('Outputs Monthly'!H18:J18)</f>
        <v>97</v>
      </c>
      <c r="I35" s="92">
        <f>SUM('Outputs Monthly'!K18:M18)</f>
        <v>67</v>
      </c>
      <c r="J35" s="93">
        <f>SUM('Outputs Monthly'!N18:P18)</f>
        <v>0</v>
      </c>
      <c r="K35" s="94">
        <f>SUM(G35:J35)</f>
        <v>238</v>
      </c>
      <c r="L35" s="436"/>
      <c r="M35" s="439"/>
      <c r="N35" s="442"/>
      <c r="O35" s="439"/>
      <c r="P35" s="442"/>
      <c r="Q35" s="448"/>
      <c r="R35" s="445"/>
      <c r="S35" s="451"/>
    </row>
    <row r="36" spans="1:19" s="1" customFormat="1" ht="19.5" customHeight="1" thickBot="1" x14ac:dyDescent="0.25">
      <c r="B36" s="422"/>
      <c r="C36" s="423"/>
      <c r="D36" s="130" t="s">
        <v>251</v>
      </c>
      <c r="E36" s="432"/>
      <c r="F36" s="415"/>
      <c r="G36" s="95">
        <v>74</v>
      </c>
      <c r="H36" s="96">
        <v>91</v>
      </c>
      <c r="I36" s="96">
        <v>66</v>
      </c>
      <c r="J36" s="97"/>
      <c r="K36" s="98">
        <f>SUM(G36:J36)</f>
        <v>231</v>
      </c>
      <c r="L36" s="437"/>
      <c r="M36" s="440"/>
      <c r="N36" s="443"/>
      <c r="O36" s="440"/>
      <c r="P36" s="443"/>
      <c r="Q36" s="449"/>
      <c r="R36" s="446"/>
      <c r="S36" s="452"/>
    </row>
    <row r="37" spans="1:19" s="1" customFormat="1" ht="15.75" customHeight="1" thickTop="1" thickBot="1" x14ac:dyDescent="0.25">
      <c r="B37" s="424"/>
      <c r="C37" s="425"/>
      <c r="D37" s="36" t="s">
        <v>240</v>
      </c>
      <c r="E37" s="433"/>
      <c r="F37" s="416"/>
      <c r="G37" s="99">
        <f>IF(G35=0,1,IFERROR(ROUND(G36/G35,4),0))</f>
        <v>1</v>
      </c>
      <c r="H37" s="100">
        <f t="shared" ref="H37" si="33">IF(H35=0,1,IFERROR(ROUND(H36/H35,4),0))</f>
        <v>0.93810000000000004</v>
      </c>
      <c r="I37" s="100">
        <f t="shared" ref="I37" si="34">IF(I35=0,1,IFERROR(ROUND(I36/I35,4),0))</f>
        <v>0.98509999999999998</v>
      </c>
      <c r="J37" s="101">
        <f t="shared" ref="J37" si="35">IF(J35=0,1,IFERROR(ROUND(J36/J35,4),0))</f>
        <v>1</v>
      </c>
      <c r="K37" s="102">
        <f t="shared" ref="K37" si="36">IF(K35=0,1,IFERROR(ROUND(K36/K35,4),0))</f>
        <v>0.97060000000000002</v>
      </c>
      <c r="L37" s="438"/>
      <c r="M37" s="441"/>
      <c r="N37" s="444"/>
      <c r="O37" s="441"/>
      <c r="P37" s="444"/>
      <c r="Q37" s="450"/>
      <c r="R37" s="447"/>
      <c r="S37" s="453"/>
    </row>
    <row r="38" spans="1:19" s="1" customFormat="1" ht="19.5" customHeight="1" x14ac:dyDescent="0.2">
      <c r="B38" s="420" t="s">
        <v>269</v>
      </c>
      <c r="C38" s="421"/>
      <c r="D38" s="131" t="s">
        <v>262</v>
      </c>
      <c r="E38" s="431">
        <v>0.8</v>
      </c>
      <c r="F38" s="414" t="s">
        <v>270</v>
      </c>
      <c r="G38" s="91">
        <f>SUM('Outputs Monthly'!E19:G19)</f>
        <v>9623</v>
      </c>
      <c r="H38" s="92">
        <f>SUM('Outputs Monthly'!H19:J19)</f>
        <v>9448</v>
      </c>
      <c r="I38" s="92">
        <f>SUM('Outputs Monthly'!K19:M19)</f>
        <v>10378</v>
      </c>
      <c r="J38" s="93">
        <f>SUM('Outputs Monthly'!N19:P19)</f>
        <v>0</v>
      </c>
      <c r="K38" s="94">
        <f>SUM(G38:J38)</f>
        <v>29449</v>
      </c>
      <c r="L38" s="436"/>
      <c r="M38" s="439"/>
      <c r="N38" s="442"/>
      <c r="O38" s="439"/>
      <c r="P38" s="442"/>
      <c r="Q38" s="448"/>
      <c r="R38" s="445"/>
      <c r="S38" s="451"/>
    </row>
    <row r="39" spans="1:19" s="1" customFormat="1" ht="19.5" customHeight="1" thickBot="1" x14ac:dyDescent="0.25">
      <c r="B39" s="422"/>
      <c r="C39" s="423"/>
      <c r="D39" s="130" t="s">
        <v>271</v>
      </c>
      <c r="E39" s="432"/>
      <c r="F39" s="415"/>
      <c r="G39" s="95">
        <v>9504</v>
      </c>
      <c r="H39" s="96">
        <v>9237</v>
      </c>
      <c r="I39" s="96">
        <v>10069</v>
      </c>
      <c r="J39" s="97"/>
      <c r="K39" s="98">
        <f>SUM(G39:J39)</f>
        <v>28810</v>
      </c>
      <c r="L39" s="437"/>
      <c r="M39" s="440"/>
      <c r="N39" s="443"/>
      <c r="O39" s="440"/>
      <c r="P39" s="443"/>
      <c r="Q39" s="449"/>
      <c r="R39" s="446"/>
      <c r="S39" s="452"/>
    </row>
    <row r="40" spans="1:19" s="1" customFormat="1" ht="19.5" customHeight="1" thickTop="1" thickBot="1" x14ac:dyDescent="0.25">
      <c r="B40" s="424"/>
      <c r="C40" s="425"/>
      <c r="D40" s="36" t="s">
        <v>240</v>
      </c>
      <c r="E40" s="433"/>
      <c r="F40" s="416"/>
      <c r="G40" s="99">
        <f>IF(G38=0,1,IFERROR(ROUND(G39/G38,4),0))</f>
        <v>0.98760000000000003</v>
      </c>
      <c r="H40" s="100">
        <f t="shared" ref="H40" si="37">IF(H38=0,1,IFERROR(ROUND(H39/H38,4),0))</f>
        <v>0.97770000000000001</v>
      </c>
      <c r="I40" s="100">
        <f t="shared" ref="I40" si="38">IF(I38=0,1,IFERROR(ROUND(I39/I38,4),0))</f>
        <v>0.97019999999999995</v>
      </c>
      <c r="J40" s="101">
        <f t="shared" ref="J40" si="39">IF(J38=0,1,IFERROR(ROUND(J39/J38,4),0))</f>
        <v>1</v>
      </c>
      <c r="K40" s="102">
        <f t="shared" ref="K40" si="40">IF(K38=0,1,IFERROR(ROUND(K39/K38,4),0))</f>
        <v>0.97829999999999995</v>
      </c>
      <c r="L40" s="438"/>
      <c r="M40" s="441"/>
      <c r="N40" s="444"/>
      <c r="O40" s="441"/>
      <c r="P40" s="444"/>
      <c r="Q40" s="450"/>
      <c r="R40" s="456"/>
      <c r="S40" s="457"/>
    </row>
    <row r="41" spans="1:19" s="1" customFormat="1" ht="19.5" customHeight="1" x14ac:dyDescent="0.2"/>
    <row r="42" spans="1:19" s="1" customFormat="1" ht="19.5" customHeight="1" x14ac:dyDescent="0.2"/>
    <row r="43" spans="1:19" s="1" customFormat="1" ht="19.5" customHeight="1" thickBot="1" x14ac:dyDescent="0.25">
      <c r="A43" s="430" t="s">
        <v>272</v>
      </c>
      <c r="B43" s="430"/>
      <c r="C43" s="430"/>
      <c r="D43" s="430"/>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26" t="s">
        <v>237</v>
      </c>
      <c r="F44" s="428"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58" t="s">
        <v>257</v>
      </c>
      <c r="L44" s="417" t="str">
        <f t="shared" ref="L44:M44" si="41">TEXT(DATE(LEFT(RIGHT($A$2,9),4),10,1),"m/d/yy")&amp;" - "&amp;TEXT(DATE(LEFT(RIGHT($A$2,9),4),12,31),"m/d/yy")</f>
        <v>10/1/21 - 12/31/21</v>
      </c>
      <c r="M44" s="418" t="str">
        <f t="shared" si="41"/>
        <v>10/1/21 - 12/31/21</v>
      </c>
      <c r="N44" s="417" t="str">
        <f t="shared" ref="N44:O44" si="42">TEXT(DATE(RIGHT($A$2,4),1,1),"m/d/yy")&amp;" - "&amp;TEXT(DATE(RIGHT($A$2,4),3,31),"m/d/yy")</f>
        <v>1/1/22 - 3/31/22</v>
      </c>
      <c r="O44" s="418" t="str">
        <f t="shared" si="42"/>
        <v>1/1/22 - 3/31/22</v>
      </c>
      <c r="P44" s="417" t="str">
        <f t="shared" ref="P44:Q44" si="43">TEXT(DATE(RIGHT($A$2,4),4,1),"m/d/yy")&amp;" - "&amp;TEXT(DATE(RIGHT($A$2,4),6,30),"m/d/yy")</f>
        <v>4/1/22 - 6/30/22</v>
      </c>
      <c r="Q44" s="419" t="str">
        <f t="shared" si="43"/>
        <v>4/1/22 - 6/30/22</v>
      </c>
      <c r="R44" s="434" t="str">
        <f t="shared" ref="R44:S44" si="44">TEXT(DATE(RIGHT($A$2,4),7,1),"m/d/yy")&amp;" - "&amp;TEXT(DATE(RIGHT($A$2,4),9,30),"m/d/yy")</f>
        <v>7/1/22 - 9/30/22</v>
      </c>
      <c r="S44" s="435" t="str">
        <f t="shared" si="44"/>
        <v>7/1/22 - 9/30/22</v>
      </c>
    </row>
    <row r="45" spans="1:19" ht="15.75" customHeight="1" thickBot="1" x14ac:dyDescent="0.25">
      <c r="B45" s="26"/>
      <c r="C45" s="454"/>
      <c r="D45" s="455"/>
      <c r="E45" s="427"/>
      <c r="F45" s="429"/>
      <c r="G45" s="245" t="s">
        <v>253</v>
      </c>
      <c r="H45" s="246" t="s">
        <v>254</v>
      </c>
      <c r="I45" s="246" t="s">
        <v>255</v>
      </c>
      <c r="J45" s="247" t="s">
        <v>256</v>
      </c>
      <c r="K45" s="459"/>
      <c r="L45" s="240" t="s">
        <v>238</v>
      </c>
      <c r="M45" s="241" t="s">
        <v>246</v>
      </c>
      <c r="N45" s="240" t="s">
        <v>238</v>
      </c>
      <c r="O45" s="241" t="s">
        <v>246</v>
      </c>
      <c r="P45" s="240" t="s">
        <v>238</v>
      </c>
      <c r="Q45" s="241" t="s">
        <v>246</v>
      </c>
      <c r="R45" s="240" t="s">
        <v>238</v>
      </c>
      <c r="S45" s="241" t="s">
        <v>246</v>
      </c>
    </row>
    <row r="46" spans="1:19" x14ac:dyDescent="0.2">
      <c r="B46" s="420" t="s">
        <v>427</v>
      </c>
      <c r="C46" s="421"/>
      <c r="D46" s="131" t="s">
        <v>247</v>
      </c>
      <c r="E46" s="431">
        <v>0.8</v>
      </c>
      <c r="F46" s="414" t="s">
        <v>260</v>
      </c>
      <c r="G46" s="45">
        <v>73463</v>
      </c>
      <c r="H46" s="46">
        <v>81037</v>
      </c>
      <c r="I46" s="46">
        <v>86169</v>
      </c>
      <c r="J46" s="47"/>
      <c r="K46" s="35">
        <f>SUM(G46:J46)</f>
        <v>240669</v>
      </c>
      <c r="L46" s="436"/>
      <c r="M46" s="439"/>
      <c r="N46" s="442"/>
      <c r="O46" s="439"/>
      <c r="P46" s="442"/>
      <c r="Q46" s="448"/>
      <c r="R46" s="445"/>
      <c r="S46" s="451"/>
    </row>
    <row r="47" spans="1:19" ht="16.5" thickBot="1" x14ac:dyDescent="0.25">
      <c r="B47" s="422"/>
      <c r="C47" s="423"/>
      <c r="D47" s="130" t="s">
        <v>263</v>
      </c>
      <c r="E47" s="432"/>
      <c r="F47" s="415"/>
      <c r="G47" s="42">
        <v>73359</v>
      </c>
      <c r="H47" s="43">
        <v>80881</v>
      </c>
      <c r="I47" s="43">
        <v>85843</v>
      </c>
      <c r="J47" s="44"/>
      <c r="K47" s="37">
        <f>SUM(G47:J47)</f>
        <v>240083</v>
      </c>
      <c r="L47" s="437"/>
      <c r="M47" s="440"/>
      <c r="N47" s="443"/>
      <c r="O47" s="440"/>
      <c r="P47" s="443"/>
      <c r="Q47" s="449"/>
      <c r="R47" s="446"/>
      <c r="S47" s="452"/>
    </row>
    <row r="48" spans="1:19" ht="17.25" thickTop="1" thickBot="1" x14ac:dyDescent="0.25">
      <c r="B48" s="424"/>
      <c r="C48" s="425"/>
      <c r="D48" s="36" t="s">
        <v>240</v>
      </c>
      <c r="E48" s="433"/>
      <c r="F48" s="416"/>
      <c r="G48" s="38">
        <f>IF(G46=0,1,IFERROR(ROUND(G47/G46,4),0))</f>
        <v>0.99860000000000004</v>
      </c>
      <c r="H48" s="39">
        <f t="shared" ref="H48" si="45">IF(H46=0,1,IFERROR(ROUND(H47/H46,4),0))</f>
        <v>0.99809999999999999</v>
      </c>
      <c r="I48" s="39">
        <f t="shared" ref="I48" si="46">IF(I46=0,1,IFERROR(ROUND(I47/I46,4),0))</f>
        <v>0.99619999999999997</v>
      </c>
      <c r="J48" s="40">
        <f t="shared" ref="J48" si="47">IF(J46=0,1,IFERROR(ROUND(J47/J46,4),0))</f>
        <v>1</v>
      </c>
      <c r="K48" s="41">
        <f t="shared" ref="K48" si="48">IF(K46=0,1,IFERROR(ROUND(K47/K46,4),0))</f>
        <v>0.99760000000000004</v>
      </c>
      <c r="L48" s="438"/>
      <c r="M48" s="441"/>
      <c r="N48" s="444"/>
      <c r="O48" s="441"/>
      <c r="P48" s="444"/>
      <c r="Q48" s="450"/>
      <c r="R48" s="447"/>
      <c r="S48" s="453"/>
    </row>
    <row r="49" spans="1:19" x14ac:dyDescent="0.2">
      <c r="A49" s="1"/>
      <c r="B49" s="420" t="s">
        <v>426</v>
      </c>
      <c r="C49" s="421"/>
      <c r="D49" s="131" t="s">
        <v>247</v>
      </c>
      <c r="E49" s="431">
        <v>0.8</v>
      </c>
      <c r="F49" s="414" t="s">
        <v>260</v>
      </c>
      <c r="G49" s="45">
        <v>32283</v>
      </c>
      <c r="H49" s="46">
        <v>36221</v>
      </c>
      <c r="I49" s="46">
        <v>34108</v>
      </c>
      <c r="J49" s="47"/>
      <c r="K49" s="35">
        <f>SUM(G49:J49)</f>
        <v>102612</v>
      </c>
      <c r="L49" s="436"/>
      <c r="M49" s="439"/>
      <c r="N49" s="442"/>
      <c r="O49" s="439"/>
      <c r="P49" s="442"/>
      <c r="Q49" s="448"/>
      <c r="R49" s="445"/>
      <c r="S49" s="451"/>
    </row>
    <row r="50" spans="1:19" ht="16.5" thickBot="1" x14ac:dyDescent="0.25">
      <c r="A50" s="1"/>
      <c r="B50" s="422"/>
      <c r="C50" s="423"/>
      <c r="D50" s="130" t="s">
        <v>263</v>
      </c>
      <c r="E50" s="432"/>
      <c r="F50" s="415"/>
      <c r="G50" s="42">
        <v>32189</v>
      </c>
      <c r="H50" s="43">
        <v>36058</v>
      </c>
      <c r="I50" s="43">
        <v>33829</v>
      </c>
      <c r="J50" s="44"/>
      <c r="K50" s="37">
        <f>SUM(G50:J50)</f>
        <v>102076</v>
      </c>
      <c r="L50" s="437"/>
      <c r="M50" s="440"/>
      <c r="N50" s="443"/>
      <c r="O50" s="440"/>
      <c r="P50" s="443"/>
      <c r="Q50" s="449"/>
      <c r="R50" s="446"/>
      <c r="S50" s="452"/>
    </row>
    <row r="51" spans="1:19" ht="17.25" thickTop="1" thickBot="1" x14ac:dyDescent="0.25">
      <c r="A51" s="1"/>
      <c r="B51" s="424"/>
      <c r="C51" s="425"/>
      <c r="D51" s="36" t="s">
        <v>240</v>
      </c>
      <c r="E51" s="433"/>
      <c r="F51" s="416"/>
      <c r="G51" s="38">
        <f>IF(G49=0,1,IFERROR(ROUND(G50/G49,4),0))</f>
        <v>0.99709999999999999</v>
      </c>
      <c r="H51" s="39">
        <f t="shared" ref="H51" si="49">IF(H49=0,1,IFERROR(ROUND(H50/H49,4),0))</f>
        <v>0.99550000000000005</v>
      </c>
      <c r="I51" s="39">
        <f t="shared" ref="I51" si="50">IF(I49=0,1,IFERROR(ROUND(I50/I49,4),0))</f>
        <v>0.99180000000000001</v>
      </c>
      <c r="J51" s="40">
        <f t="shared" ref="J51" si="51">IF(J49=0,1,IFERROR(ROUND(J50/J49,4),0))</f>
        <v>1</v>
      </c>
      <c r="K51" s="41">
        <f t="shared" ref="K51" si="52">IF(K49=0,1,IFERROR(ROUND(K50/K49,4),0))</f>
        <v>0.99480000000000002</v>
      </c>
      <c r="L51" s="438"/>
      <c r="M51" s="441"/>
      <c r="N51" s="444"/>
      <c r="O51" s="441"/>
      <c r="P51" s="444"/>
      <c r="Q51" s="450"/>
      <c r="R51" s="447"/>
      <c r="S51" s="453"/>
    </row>
    <row r="52" spans="1:19" x14ac:dyDescent="0.2">
      <c r="A52" s="1"/>
      <c r="B52" s="420" t="s">
        <v>428</v>
      </c>
      <c r="C52" s="421"/>
      <c r="D52" s="131" t="s">
        <v>247</v>
      </c>
      <c r="E52" s="431">
        <v>0.8</v>
      </c>
      <c r="F52" s="414" t="s">
        <v>260</v>
      </c>
      <c r="G52" s="45">
        <v>6179</v>
      </c>
      <c r="H52" s="46">
        <v>6177</v>
      </c>
      <c r="I52" s="46">
        <v>8217</v>
      </c>
      <c r="J52" s="47"/>
      <c r="K52" s="35">
        <f>SUM(G52:J52)</f>
        <v>20573</v>
      </c>
      <c r="L52" s="436"/>
      <c r="M52" s="439"/>
      <c r="N52" s="442"/>
      <c r="O52" s="439"/>
      <c r="P52" s="442"/>
      <c r="Q52" s="448"/>
      <c r="R52" s="445"/>
      <c r="S52" s="451"/>
    </row>
    <row r="53" spans="1:19" ht="16.5" thickBot="1" x14ac:dyDescent="0.25">
      <c r="A53" s="1"/>
      <c r="B53" s="422"/>
      <c r="C53" s="423"/>
      <c r="D53" s="130" t="s">
        <v>263</v>
      </c>
      <c r="E53" s="432"/>
      <c r="F53" s="415"/>
      <c r="G53" s="42">
        <v>6177</v>
      </c>
      <c r="H53" s="43">
        <v>6173</v>
      </c>
      <c r="I53" s="43">
        <v>8200</v>
      </c>
      <c r="J53" s="44"/>
      <c r="K53" s="37">
        <f>SUM(G53:J53)</f>
        <v>20550</v>
      </c>
      <c r="L53" s="437"/>
      <c r="M53" s="440"/>
      <c r="N53" s="443"/>
      <c r="O53" s="440"/>
      <c r="P53" s="443"/>
      <c r="Q53" s="449"/>
      <c r="R53" s="446"/>
      <c r="S53" s="452"/>
    </row>
    <row r="54" spans="1:19" ht="17.25" thickTop="1" thickBot="1" x14ac:dyDescent="0.25">
      <c r="A54" s="1"/>
      <c r="B54" s="424"/>
      <c r="C54" s="425"/>
      <c r="D54" s="36" t="s">
        <v>240</v>
      </c>
      <c r="E54" s="433"/>
      <c r="F54" s="416"/>
      <c r="G54" s="38">
        <f>IF(G52=0,1,IFERROR(ROUND(G53/G52,4),0))</f>
        <v>0.99970000000000003</v>
      </c>
      <c r="H54" s="39">
        <f t="shared" ref="H54" si="53">IF(H52=0,1,IFERROR(ROUND(H53/H52,4),0))</f>
        <v>0.99939999999999996</v>
      </c>
      <c r="I54" s="39">
        <f t="shared" ref="I54" si="54">IF(I52=0,1,IFERROR(ROUND(I53/I52,4),0))</f>
        <v>0.99790000000000001</v>
      </c>
      <c r="J54" s="40">
        <f t="shared" ref="J54" si="55">IF(J52=0,1,IFERROR(ROUND(J53/J52,4),0))</f>
        <v>1</v>
      </c>
      <c r="K54" s="41">
        <f t="shared" ref="K54" si="56">IF(K52=0,1,IFERROR(ROUND(K53/K52,4),0))</f>
        <v>0.99890000000000001</v>
      </c>
      <c r="L54" s="438"/>
      <c r="M54" s="441"/>
      <c r="N54" s="444"/>
      <c r="O54" s="441"/>
      <c r="P54" s="444"/>
      <c r="Q54" s="450"/>
      <c r="R54" s="447"/>
      <c r="S54" s="453"/>
    </row>
    <row r="55" spans="1:19" x14ac:dyDescent="0.2">
      <c r="A55" s="1"/>
      <c r="B55" s="420" t="s">
        <v>261</v>
      </c>
      <c r="C55" s="421"/>
      <c r="D55" s="131" t="s">
        <v>247</v>
      </c>
      <c r="E55" s="431">
        <v>0.8</v>
      </c>
      <c r="F55" s="414" t="s">
        <v>260</v>
      </c>
      <c r="G55" s="45">
        <v>16153</v>
      </c>
      <c r="H55" s="46">
        <v>16044</v>
      </c>
      <c r="I55" s="46">
        <v>16111</v>
      </c>
      <c r="J55" s="47"/>
      <c r="K55" s="35">
        <f>SUM(G55:J55)</f>
        <v>48308</v>
      </c>
      <c r="L55" s="436"/>
      <c r="M55" s="439"/>
      <c r="N55" s="442"/>
      <c r="O55" s="439"/>
      <c r="P55" s="442"/>
      <c r="Q55" s="448"/>
      <c r="R55" s="445"/>
      <c r="S55" s="451"/>
    </row>
    <row r="56" spans="1:19" ht="16.5" thickBot="1" x14ac:dyDescent="0.25">
      <c r="A56" s="1"/>
      <c r="B56" s="422"/>
      <c r="C56" s="423"/>
      <c r="D56" s="130" t="s">
        <v>263</v>
      </c>
      <c r="E56" s="432"/>
      <c r="F56" s="415"/>
      <c r="G56" s="42">
        <v>16002</v>
      </c>
      <c r="H56" s="43">
        <v>15834</v>
      </c>
      <c r="I56" s="43">
        <v>15772</v>
      </c>
      <c r="J56" s="44"/>
      <c r="K56" s="37">
        <f>SUM(G56:J56)</f>
        <v>47608</v>
      </c>
      <c r="L56" s="437"/>
      <c r="M56" s="440"/>
      <c r="N56" s="443"/>
      <c r="O56" s="440"/>
      <c r="P56" s="443"/>
      <c r="Q56" s="449"/>
      <c r="R56" s="446"/>
      <c r="S56" s="452"/>
    </row>
    <row r="57" spans="1:19" ht="17.25" thickTop="1" thickBot="1" x14ac:dyDescent="0.25">
      <c r="A57" s="1"/>
      <c r="B57" s="424"/>
      <c r="C57" s="425"/>
      <c r="D57" s="36" t="s">
        <v>240</v>
      </c>
      <c r="E57" s="433"/>
      <c r="F57" s="416"/>
      <c r="G57" s="38">
        <f>IF(G55=0,1,IFERROR(ROUND(G56/G55,4),0))</f>
        <v>0.99070000000000003</v>
      </c>
      <c r="H57" s="39">
        <f t="shared" ref="H57" si="57">IF(H55=0,1,IFERROR(ROUND(H56/H55,4),0))</f>
        <v>0.9869</v>
      </c>
      <c r="I57" s="39">
        <f t="shared" ref="I57" si="58">IF(I55=0,1,IFERROR(ROUND(I56/I55,4),0))</f>
        <v>0.97899999999999998</v>
      </c>
      <c r="J57" s="40">
        <f t="shared" ref="J57" si="59">IF(J55=0,1,IFERROR(ROUND(J56/J55,4),0))</f>
        <v>1</v>
      </c>
      <c r="K57" s="41">
        <f t="shared" ref="K57" si="60">IF(K55=0,1,IFERROR(ROUND(K56/K55,4),0))</f>
        <v>0.98550000000000004</v>
      </c>
      <c r="L57" s="438"/>
      <c r="M57" s="441"/>
      <c r="N57" s="444"/>
      <c r="O57" s="441"/>
      <c r="P57" s="444"/>
      <c r="Q57" s="450"/>
      <c r="R57" s="447"/>
      <c r="S57" s="453"/>
    </row>
    <row r="58" spans="1:19" x14ac:dyDescent="0.2">
      <c r="A58" s="1"/>
      <c r="B58" s="420" t="s">
        <v>264</v>
      </c>
      <c r="C58" s="421"/>
      <c r="D58" s="131" t="s">
        <v>247</v>
      </c>
      <c r="E58" s="431">
        <v>0.8</v>
      </c>
      <c r="F58" s="414" t="s">
        <v>260</v>
      </c>
      <c r="G58" s="45">
        <v>53006</v>
      </c>
      <c r="H58" s="46">
        <v>54842</v>
      </c>
      <c r="I58" s="46">
        <v>56892</v>
      </c>
      <c r="J58" s="47"/>
      <c r="K58" s="35">
        <f>SUM(G58:J58)</f>
        <v>164740</v>
      </c>
      <c r="L58" s="436"/>
      <c r="M58" s="439"/>
      <c r="N58" s="442"/>
      <c r="O58" s="439"/>
      <c r="P58" s="442"/>
      <c r="Q58" s="448"/>
      <c r="R58" s="445"/>
      <c r="S58" s="451"/>
    </row>
    <row r="59" spans="1:19" ht="16.5" thickBot="1" x14ac:dyDescent="0.25">
      <c r="A59" s="1"/>
      <c r="B59" s="422"/>
      <c r="C59" s="423"/>
      <c r="D59" s="130" t="s">
        <v>263</v>
      </c>
      <c r="E59" s="432"/>
      <c r="F59" s="415"/>
      <c r="G59" s="42">
        <v>52196</v>
      </c>
      <c r="H59" s="43">
        <v>54297</v>
      </c>
      <c r="I59" s="43">
        <v>50041</v>
      </c>
      <c r="J59" s="44"/>
      <c r="K59" s="37">
        <f>SUM(G59:J59)</f>
        <v>156534</v>
      </c>
      <c r="L59" s="437"/>
      <c r="M59" s="440"/>
      <c r="N59" s="443"/>
      <c r="O59" s="440"/>
      <c r="P59" s="443"/>
      <c r="Q59" s="449"/>
      <c r="R59" s="446"/>
      <c r="S59" s="452"/>
    </row>
    <row r="60" spans="1:19" ht="17.25" thickTop="1" thickBot="1" x14ac:dyDescent="0.25">
      <c r="A60" s="1"/>
      <c r="B60" s="424"/>
      <c r="C60" s="425"/>
      <c r="D60" s="36" t="s">
        <v>240</v>
      </c>
      <c r="E60" s="433"/>
      <c r="F60" s="416"/>
      <c r="G60" s="38">
        <f>IF(G58=0,1,IFERROR(ROUND(G59/G58,4),0))</f>
        <v>0.98470000000000002</v>
      </c>
      <c r="H60" s="39">
        <f t="shared" ref="H60" si="61">IF(H58=0,1,IFERROR(ROUND(H59/H58,4),0))</f>
        <v>0.99009999999999998</v>
      </c>
      <c r="I60" s="39">
        <f t="shared" ref="I60" si="62">IF(I58=0,1,IFERROR(ROUND(I59/I58,4),0))</f>
        <v>0.87960000000000005</v>
      </c>
      <c r="J60" s="40">
        <f t="shared" ref="J60" si="63">IF(J58=0,1,IFERROR(ROUND(J59/J58,4),0))</f>
        <v>1</v>
      </c>
      <c r="K60" s="41">
        <f t="shared" ref="K60" si="64">IF(K58=0,1,IFERROR(ROUND(K59/K58,4),0))</f>
        <v>0.95020000000000004</v>
      </c>
      <c r="L60" s="438"/>
      <c r="M60" s="441"/>
      <c r="N60" s="444"/>
      <c r="O60" s="441"/>
      <c r="P60" s="444"/>
      <c r="Q60" s="450"/>
      <c r="R60" s="447"/>
      <c r="S60" s="453"/>
    </row>
    <row r="61" spans="1:19" x14ac:dyDescent="0.2">
      <c r="A61" s="1"/>
      <c r="B61" s="420" t="s">
        <v>265</v>
      </c>
      <c r="C61" s="421"/>
      <c r="D61" s="131" t="s">
        <v>247</v>
      </c>
      <c r="E61" s="431">
        <v>0.8</v>
      </c>
      <c r="F61" s="414" t="s">
        <v>260</v>
      </c>
      <c r="G61" s="45">
        <v>44759</v>
      </c>
      <c r="H61" s="46">
        <v>43105</v>
      </c>
      <c r="I61" s="46">
        <v>45036</v>
      </c>
      <c r="J61" s="47"/>
      <c r="K61" s="35">
        <f>SUM(G61:J61)</f>
        <v>132900</v>
      </c>
      <c r="L61" s="436"/>
      <c r="M61" s="439"/>
      <c r="N61" s="442"/>
      <c r="O61" s="439"/>
      <c r="P61" s="442"/>
      <c r="Q61" s="448"/>
      <c r="R61" s="445"/>
      <c r="S61" s="451"/>
    </row>
    <row r="62" spans="1:19" ht="16.5" thickBot="1" x14ac:dyDescent="0.25">
      <c r="A62" s="1"/>
      <c r="B62" s="422"/>
      <c r="C62" s="423"/>
      <c r="D62" s="130" t="s">
        <v>263</v>
      </c>
      <c r="E62" s="432"/>
      <c r="F62" s="415"/>
      <c r="G62" s="42">
        <v>44606</v>
      </c>
      <c r="H62" s="43">
        <v>42660</v>
      </c>
      <c r="I62" s="43">
        <v>38103</v>
      </c>
      <c r="J62" s="44"/>
      <c r="K62" s="37">
        <f>SUM(G62:J62)</f>
        <v>125369</v>
      </c>
      <c r="L62" s="437"/>
      <c r="M62" s="440"/>
      <c r="N62" s="443"/>
      <c r="O62" s="440"/>
      <c r="P62" s="443"/>
      <c r="Q62" s="449"/>
      <c r="R62" s="446"/>
      <c r="S62" s="452"/>
    </row>
    <row r="63" spans="1:19" ht="17.25" thickTop="1" thickBot="1" x14ac:dyDescent="0.25">
      <c r="A63" s="1"/>
      <c r="B63" s="424"/>
      <c r="C63" s="425"/>
      <c r="D63" s="36" t="s">
        <v>240</v>
      </c>
      <c r="E63" s="433"/>
      <c r="F63" s="416"/>
      <c r="G63" s="38">
        <f>IF(G61=0,1,IFERROR(ROUND(G62/G61,4),0))</f>
        <v>0.99660000000000004</v>
      </c>
      <c r="H63" s="39">
        <f t="shared" ref="H63" si="65">IF(H61=0,1,IFERROR(ROUND(H62/H61,4),0))</f>
        <v>0.98970000000000002</v>
      </c>
      <c r="I63" s="39">
        <f t="shared" ref="I63" si="66">IF(I61=0,1,IFERROR(ROUND(I62/I61,4),0))</f>
        <v>0.84609999999999996</v>
      </c>
      <c r="J63" s="40">
        <f t="shared" ref="J63" si="67">IF(J61=0,1,IFERROR(ROUND(J62/J61,4),0))</f>
        <v>1</v>
      </c>
      <c r="K63" s="41">
        <f t="shared" ref="K63" si="68">IF(K61=0,1,IFERROR(ROUND(K62/K61,4),0))</f>
        <v>0.94330000000000003</v>
      </c>
      <c r="L63" s="438"/>
      <c r="M63" s="441"/>
      <c r="N63" s="444"/>
      <c r="O63" s="441"/>
      <c r="P63" s="444"/>
      <c r="Q63" s="450"/>
      <c r="R63" s="447"/>
      <c r="S63" s="453"/>
    </row>
    <row r="64" spans="1:19" x14ac:dyDescent="0.2">
      <c r="A64" s="1"/>
      <c r="B64" s="420" t="s">
        <v>266</v>
      </c>
      <c r="C64" s="421"/>
      <c r="D64" s="131" t="s">
        <v>247</v>
      </c>
      <c r="E64" s="431">
        <v>0.8</v>
      </c>
      <c r="F64" s="414" t="s">
        <v>260</v>
      </c>
      <c r="G64" s="45">
        <v>24048</v>
      </c>
      <c r="H64" s="46">
        <v>27567</v>
      </c>
      <c r="I64" s="46">
        <v>27301</v>
      </c>
      <c r="J64" s="47"/>
      <c r="K64" s="35">
        <f>SUM(G64:J64)</f>
        <v>78916</v>
      </c>
      <c r="L64" s="436"/>
      <c r="M64" s="439"/>
      <c r="N64" s="442"/>
      <c r="O64" s="439"/>
      <c r="P64" s="442"/>
      <c r="Q64" s="448"/>
      <c r="R64" s="445"/>
      <c r="S64" s="451"/>
    </row>
    <row r="65" spans="1:19" ht="16.5" thickBot="1" x14ac:dyDescent="0.25">
      <c r="A65" s="1"/>
      <c r="B65" s="422"/>
      <c r="C65" s="423"/>
      <c r="D65" s="130" t="s">
        <v>263</v>
      </c>
      <c r="E65" s="432"/>
      <c r="F65" s="415"/>
      <c r="G65" s="42">
        <v>22691</v>
      </c>
      <c r="H65" s="43">
        <v>25451</v>
      </c>
      <c r="I65" s="43">
        <v>25591</v>
      </c>
      <c r="J65" s="44"/>
      <c r="K65" s="37">
        <f>SUM(G65:J65)</f>
        <v>73733</v>
      </c>
      <c r="L65" s="437"/>
      <c r="M65" s="440"/>
      <c r="N65" s="443"/>
      <c r="O65" s="440"/>
      <c r="P65" s="443"/>
      <c r="Q65" s="449"/>
      <c r="R65" s="446"/>
      <c r="S65" s="452"/>
    </row>
    <row r="66" spans="1:19" ht="17.25" thickTop="1" thickBot="1" x14ac:dyDescent="0.25">
      <c r="A66" s="1"/>
      <c r="B66" s="424"/>
      <c r="C66" s="425"/>
      <c r="D66" s="36" t="s">
        <v>240</v>
      </c>
      <c r="E66" s="433"/>
      <c r="F66" s="416"/>
      <c r="G66" s="38">
        <f>IF(G64=0,1,IFERROR(ROUND(G65/G64,4),0))</f>
        <v>0.94359999999999999</v>
      </c>
      <c r="H66" s="39">
        <f t="shared" ref="H66" si="69">IF(H64=0,1,IFERROR(ROUND(H65/H64,4),0))</f>
        <v>0.92320000000000002</v>
      </c>
      <c r="I66" s="39">
        <f t="shared" ref="I66" si="70">IF(I64=0,1,IFERROR(ROUND(I65/I64,4),0))</f>
        <v>0.93740000000000001</v>
      </c>
      <c r="J66" s="40">
        <f t="shared" ref="J66" si="71">IF(J64=0,1,IFERROR(ROUND(J65/J64,4),0))</f>
        <v>1</v>
      </c>
      <c r="K66" s="41">
        <f t="shared" ref="K66" si="72">IF(K64=0,1,IFERROR(ROUND(K65/K64,4),0))</f>
        <v>0.93430000000000002</v>
      </c>
      <c r="L66" s="438"/>
      <c r="M66" s="441"/>
      <c r="N66" s="444"/>
      <c r="O66" s="441"/>
      <c r="P66" s="444"/>
      <c r="Q66" s="450"/>
      <c r="R66" s="447"/>
      <c r="S66" s="453"/>
    </row>
    <row r="67" spans="1:19" x14ac:dyDescent="0.2">
      <c r="A67" s="1"/>
      <c r="B67" s="420" t="s">
        <v>267</v>
      </c>
      <c r="C67" s="421"/>
      <c r="D67" s="131" t="s">
        <v>247</v>
      </c>
      <c r="E67" s="431">
        <v>0.8</v>
      </c>
      <c r="F67" s="414" t="s">
        <v>260</v>
      </c>
      <c r="G67" s="45">
        <v>36448</v>
      </c>
      <c r="H67" s="46">
        <v>40091</v>
      </c>
      <c r="I67" s="46">
        <v>39477</v>
      </c>
      <c r="J67" s="47"/>
      <c r="K67" s="35">
        <f>SUM(G67:J67)</f>
        <v>116016</v>
      </c>
      <c r="L67" s="436"/>
      <c r="M67" s="439"/>
      <c r="N67" s="442"/>
      <c r="O67" s="439"/>
      <c r="P67" s="442"/>
      <c r="Q67" s="448"/>
      <c r="R67" s="445"/>
      <c r="S67" s="451"/>
    </row>
    <row r="68" spans="1:19" ht="16.5" thickBot="1" x14ac:dyDescent="0.25">
      <c r="A68" s="1"/>
      <c r="B68" s="422"/>
      <c r="C68" s="423"/>
      <c r="D68" s="130" t="s">
        <v>263</v>
      </c>
      <c r="E68" s="432"/>
      <c r="F68" s="415"/>
      <c r="G68" s="42">
        <v>35634</v>
      </c>
      <c r="H68" s="43">
        <v>39522</v>
      </c>
      <c r="I68" s="43">
        <v>37889</v>
      </c>
      <c r="J68" s="44"/>
      <c r="K68" s="37">
        <f>SUM(G68:J68)</f>
        <v>113045</v>
      </c>
      <c r="L68" s="437"/>
      <c r="M68" s="440"/>
      <c r="N68" s="443"/>
      <c r="O68" s="440"/>
      <c r="P68" s="443"/>
      <c r="Q68" s="449"/>
      <c r="R68" s="446"/>
      <c r="S68" s="452"/>
    </row>
    <row r="69" spans="1:19" ht="17.25" thickTop="1" thickBot="1" x14ac:dyDescent="0.25">
      <c r="A69" s="1"/>
      <c r="B69" s="424"/>
      <c r="C69" s="425"/>
      <c r="D69" s="36" t="s">
        <v>240</v>
      </c>
      <c r="E69" s="433"/>
      <c r="F69" s="416"/>
      <c r="G69" s="38">
        <f>IF(G67=0,1,IFERROR(ROUND(G68/G67,4),0))</f>
        <v>0.97770000000000001</v>
      </c>
      <c r="H69" s="39">
        <f t="shared" ref="H69" si="73">IF(H67=0,1,IFERROR(ROUND(H68/H67,4),0))</f>
        <v>0.98580000000000001</v>
      </c>
      <c r="I69" s="39">
        <f t="shared" ref="I69" si="74">IF(I67=0,1,IFERROR(ROUND(I68/I67,4),0))</f>
        <v>0.95979999999999999</v>
      </c>
      <c r="J69" s="40">
        <f t="shared" ref="J69" si="75">IF(J67=0,1,IFERROR(ROUND(J68/J67,4),0))</f>
        <v>1</v>
      </c>
      <c r="K69" s="41">
        <f t="shared" ref="K69" si="76">IF(K67=0,1,IFERROR(ROUND(K68/K67,4),0))</f>
        <v>0.97440000000000004</v>
      </c>
      <c r="L69" s="438"/>
      <c r="M69" s="441"/>
      <c r="N69" s="444"/>
      <c r="O69" s="441"/>
      <c r="P69" s="444"/>
      <c r="Q69" s="450"/>
      <c r="R69" s="447"/>
      <c r="S69" s="453"/>
    </row>
    <row r="70" spans="1:19" x14ac:dyDescent="0.2">
      <c r="A70" s="1"/>
      <c r="B70" s="420" t="s">
        <v>268</v>
      </c>
      <c r="C70" s="421"/>
      <c r="D70" s="131" t="s">
        <v>247</v>
      </c>
      <c r="E70" s="431">
        <v>0.8</v>
      </c>
      <c r="F70" s="414" t="s">
        <v>260</v>
      </c>
      <c r="G70" s="45">
        <v>851</v>
      </c>
      <c r="H70" s="46">
        <v>1135</v>
      </c>
      <c r="I70" s="46">
        <v>963</v>
      </c>
      <c r="J70" s="47"/>
      <c r="K70" s="35">
        <f>SUM(G70:J70)</f>
        <v>2949</v>
      </c>
      <c r="L70" s="436"/>
      <c r="M70" s="439"/>
      <c r="N70" s="442"/>
      <c r="O70" s="439"/>
      <c r="P70" s="442"/>
      <c r="Q70" s="448"/>
      <c r="R70" s="445"/>
      <c r="S70" s="451"/>
    </row>
    <row r="71" spans="1:19" ht="16.5" thickBot="1" x14ac:dyDescent="0.25">
      <c r="A71" s="1"/>
      <c r="B71" s="422"/>
      <c r="C71" s="423"/>
      <c r="D71" s="130" t="s">
        <v>263</v>
      </c>
      <c r="E71" s="432"/>
      <c r="F71" s="415"/>
      <c r="G71" s="42">
        <v>850</v>
      </c>
      <c r="H71" s="43">
        <v>1112</v>
      </c>
      <c r="I71" s="43">
        <v>840</v>
      </c>
      <c r="J71" s="44"/>
      <c r="K71" s="37">
        <f>SUM(G71:J71)</f>
        <v>2802</v>
      </c>
      <c r="L71" s="437"/>
      <c r="M71" s="440"/>
      <c r="N71" s="443"/>
      <c r="O71" s="440"/>
      <c r="P71" s="443"/>
      <c r="Q71" s="449"/>
      <c r="R71" s="446"/>
      <c r="S71" s="452"/>
    </row>
    <row r="72" spans="1:19" ht="17.25" thickTop="1" thickBot="1" x14ac:dyDescent="0.25">
      <c r="A72" s="1"/>
      <c r="B72" s="424"/>
      <c r="C72" s="425"/>
      <c r="D72" s="36" t="s">
        <v>240</v>
      </c>
      <c r="E72" s="433"/>
      <c r="F72" s="416"/>
      <c r="G72" s="38">
        <f>IF(G70=0,1,IFERROR(ROUND(G71/G70,4),0))</f>
        <v>0.99880000000000002</v>
      </c>
      <c r="H72" s="39">
        <f t="shared" ref="H72" si="77">IF(H70=0,1,IFERROR(ROUND(H71/H70,4),0))</f>
        <v>0.97970000000000002</v>
      </c>
      <c r="I72" s="39">
        <f t="shared" ref="I72" si="78">IF(I70=0,1,IFERROR(ROUND(I71/I70,4),0))</f>
        <v>0.87229999999999996</v>
      </c>
      <c r="J72" s="40">
        <f t="shared" ref="J72" si="79">IF(J70=0,1,IFERROR(ROUND(J71/J70,4),0))</f>
        <v>1</v>
      </c>
      <c r="K72" s="41">
        <f t="shared" ref="K72" si="80">IF(K70=0,1,IFERROR(ROUND(K71/K70,4),0))</f>
        <v>0.95020000000000004</v>
      </c>
      <c r="L72" s="438"/>
      <c r="M72" s="441"/>
      <c r="N72" s="444"/>
      <c r="O72" s="441"/>
      <c r="P72" s="444"/>
      <c r="Q72" s="450"/>
      <c r="R72" s="447"/>
      <c r="S72" s="453"/>
    </row>
    <row r="73" spans="1:19" x14ac:dyDescent="0.2">
      <c r="A73" s="1"/>
      <c r="B73" s="420" t="s">
        <v>269</v>
      </c>
      <c r="C73" s="421"/>
      <c r="D73" s="131" t="s">
        <v>247</v>
      </c>
      <c r="E73" s="431">
        <v>0.8</v>
      </c>
      <c r="F73" s="414" t="s">
        <v>270</v>
      </c>
      <c r="G73" s="45">
        <v>29222</v>
      </c>
      <c r="H73" s="46">
        <v>30072</v>
      </c>
      <c r="I73" s="46">
        <v>31768</v>
      </c>
      <c r="J73" s="47"/>
      <c r="K73" s="35">
        <f>SUM(G73:J73)</f>
        <v>91062</v>
      </c>
      <c r="L73" s="436"/>
      <c r="M73" s="439"/>
      <c r="N73" s="442"/>
      <c r="O73" s="439"/>
      <c r="P73" s="442"/>
      <c r="Q73" s="448"/>
      <c r="R73" s="445"/>
      <c r="S73" s="451"/>
    </row>
    <row r="74" spans="1:19" ht="16.5" thickBot="1" x14ac:dyDescent="0.25">
      <c r="A74" s="1"/>
      <c r="B74" s="422"/>
      <c r="C74" s="423"/>
      <c r="D74" s="130" t="s">
        <v>271</v>
      </c>
      <c r="E74" s="432"/>
      <c r="F74" s="415"/>
      <c r="G74" s="42">
        <v>28962</v>
      </c>
      <c r="H74" s="43">
        <v>29660</v>
      </c>
      <c r="I74" s="43">
        <v>31204</v>
      </c>
      <c r="J74" s="44"/>
      <c r="K74" s="37">
        <f>SUM(G74:J74)</f>
        <v>89826</v>
      </c>
      <c r="L74" s="437"/>
      <c r="M74" s="440"/>
      <c r="N74" s="443"/>
      <c r="O74" s="440"/>
      <c r="P74" s="443"/>
      <c r="Q74" s="449"/>
      <c r="R74" s="446"/>
      <c r="S74" s="452"/>
    </row>
    <row r="75" spans="1:19" ht="17.25" thickTop="1" thickBot="1" x14ac:dyDescent="0.25">
      <c r="A75" s="1"/>
      <c r="B75" s="424"/>
      <c r="C75" s="425"/>
      <c r="D75" s="36" t="s">
        <v>240</v>
      </c>
      <c r="E75" s="433"/>
      <c r="F75" s="416"/>
      <c r="G75" s="38">
        <f>IF(G73=0,1,IFERROR(ROUND(G74/G73,4),0))</f>
        <v>0.99109999999999998</v>
      </c>
      <c r="H75" s="39">
        <f t="shared" ref="H75" si="81">IF(H73=0,1,IFERROR(ROUND(H74/H73,4),0))</f>
        <v>0.98629999999999995</v>
      </c>
      <c r="I75" s="39">
        <f t="shared" ref="I75" si="82">IF(I73=0,1,IFERROR(ROUND(I74/I73,4),0))</f>
        <v>0.98219999999999996</v>
      </c>
      <c r="J75" s="40">
        <f t="shared" ref="J75" si="83">IF(J73=0,1,IFERROR(ROUND(J74/J73,4),0))</f>
        <v>1</v>
      </c>
      <c r="K75" s="41">
        <f t="shared" ref="K75" si="84">IF(K73=0,1,IFERROR(ROUND(K74/K73,4),0))</f>
        <v>0.98640000000000005</v>
      </c>
      <c r="L75" s="438"/>
      <c r="M75" s="441"/>
      <c r="N75" s="444"/>
      <c r="O75" s="441"/>
      <c r="P75" s="444"/>
      <c r="Q75" s="450"/>
      <c r="R75" s="456"/>
      <c r="S75" s="45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J46:K46 J49:K49 J52:K52 J55:K55 J58:K58 J61:K61 J64:K64 J67:K67 J70:K70 J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82" t="s">
        <v>392</v>
      </c>
      <c r="B1" s="382"/>
      <c r="C1" s="382"/>
      <c r="D1" s="382"/>
      <c r="E1" s="382"/>
      <c r="F1" s="382"/>
    </row>
    <row r="2" spans="1:19" ht="24" customHeight="1" x14ac:dyDescent="0.2">
      <c r="A2" s="382" t="str">
        <f>'Sub Cases Monthly'!A2</f>
        <v>County Fiscal Year 2021-2022</v>
      </c>
      <c r="B2" s="382"/>
      <c r="C2" s="382"/>
      <c r="D2" s="382"/>
    </row>
    <row r="3" spans="1:19" ht="24" customHeight="1" x14ac:dyDescent="0.2">
      <c r="N3" s="1"/>
      <c r="O3" s="1"/>
    </row>
    <row r="4" spans="1:19" ht="24" customHeight="1" x14ac:dyDescent="0.2">
      <c r="A4" s="7"/>
      <c r="C4" s="105" t="s">
        <v>2</v>
      </c>
      <c r="D4" s="400" t="str">
        <f>IF('Sub Cases Monthly'!D4="","",'Sub Cases Monthly'!D4)</f>
        <v>Brevard</v>
      </c>
      <c r="E4" s="400"/>
      <c r="F4" s="8"/>
      <c r="G4" s="105" t="s">
        <v>230</v>
      </c>
      <c r="H4" s="400" t="str">
        <f>IF('Sub Cases Monthly'!H4="","",'Sub Cases Monthly'!H4)</f>
        <v>June</v>
      </c>
      <c r="I4" s="400"/>
      <c r="K4" s="105" t="s">
        <v>3</v>
      </c>
      <c r="L4" s="104">
        <f>IF('Sub Cases Monthly'!L4="","",'Sub Cases Monthly'!L4)</f>
        <v>2</v>
      </c>
      <c r="N4" s="1"/>
      <c r="O4" s="1"/>
      <c r="Q4" s="388" t="str">
        <f>'Sub Cases Monthly'!Q4</f>
        <v>CCOC Form Version 2
Revised: 11/10/21</v>
      </c>
      <c r="R4" s="388"/>
    </row>
    <row r="5" spans="1:19" ht="24" customHeight="1" x14ac:dyDescent="0.3">
      <c r="A5" s="7"/>
      <c r="C5" s="105" t="s">
        <v>73</v>
      </c>
      <c r="D5" s="401" t="str">
        <f>IF('Sub Cases Monthly'!D5="","",'Sub Cases Monthly'!D5)</f>
        <v>Andrea Butler</v>
      </c>
      <c r="E5" s="401"/>
      <c r="F5" s="8"/>
      <c r="N5" s="9"/>
      <c r="Q5" s="388"/>
      <c r="R5" s="388"/>
    </row>
    <row r="6" spans="1:19" ht="24" customHeight="1" x14ac:dyDescent="0.3">
      <c r="A6" s="7"/>
      <c r="C6" s="105" t="s">
        <v>84</v>
      </c>
      <c r="D6" s="400" t="str">
        <f>IF('Sub Cases Monthly'!D6="","",'Sub Cases Monthly'!D6)</f>
        <v>andrea.butler@brevardclerk.us</v>
      </c>
      <c r="E6" s="40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85" t="s">
        <v>394</v>
      </c>
      <c r="F9" s="386"/>
      <c r="G9" s="386"/>
      <c r="H9" s="386"/>
      <c r="I9" s="386"/>
      <c r="J9" s="386"/>
      <c r="K9" s="386"/>
      <c r="L9" s="386"/>
      <c r="M9" s="386"/>
      <c r="N9" s="386"/>
      <c r="O9" s="386"/>
      <c r="P9" s="387"/>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0" t="str">
        <f>'Sub Cases Monthly'!C11:D11</f>
        <v>Capital Murders</v>
      </c>
      <c r="D11" s="381"/>
      <c r="E11" s="344">
        <f>$R11*'Sub Cases Monthly'!E11</f>
        <v>0</v>
      </c>
      <c r="F11" s="345">
        <f>$R11*'Sub Cases Monthly'!F11</f>
        <v>0</v>
      </c>
      <c r="G11" s="345">
        <f>$R11*'Sub Cases Monthly'!G11</f>
        <v>8</v>
      </c>
      <c r="H11" s="345">
        <f>$R11*'Sub Cases Monthly'!H11</f>
        <v>0</v>
      </c>
      <c r="I11" s="345">
        <f>$R11*'Sub Cases Monthly'!I11</f>
        <v>8</v>
      </c>
      <c r="J11" s="345">
        <f>$R11*'Sub Cases Monthly'!J11</f>
        <v>8</v>
      </c>
      <c r="K11" s="345">
        <f>$R11*'Sub Cases Monthly'!K11</f>
        <v>0</v>
      </c>
      <c r="L11" s="345">
        <f>$R11*'Sub Cases Monthly'!L11</f>
        <v>8</v>
      </c>
      <c r="M11" s="345">
        <f>$R11*'Sub Cases Monthly'!M11</f>
        <v>24</v>
      </c>
      <c r="N11" s="345">
        <f>$R11*'Sub Cases Monthly'!N11</f>
        <v>0</v>
      </c>
      <c r="O11" s="345">
        <f>$R11*'Sub Cases Monthly'!O11</f>
        <v>0</v>
      </c>
      <c r="P11" s="346">
        <f>$R11*'Sub Cases Monthly'!P11</f>
        <v>0</v>
      </c>
      <c r="Q11" s="85">
        <f>SUM(E11:P11)</f>
        <v>56</v>
      </c>
      <c r="R11" s="353">
        <v>8</v>
      </c>
      <c r="S11" s="5"/>
    </row>
    <row r="12" spans="1:19" ht="20.100000000000001" customHeight="1" x14ac:dyDescent="0.2">
      <c r="B12" s="284"/>
      <c r="C12" s="373" t="str">
        <f>'Sub Cases Monthly'!C12:D12</f>
        <v>Non-Capital Murders</v>
      </c>
      <c r="D12" s="374"/>
      <c r="E12" s="347">
        <f>$R12*'Sub Cases Monthly'!E12</f>
        <v>16</v>
      </c>
      <c r="F12" s="348">
        <f>$R12*'Sub Cases Monthly'!F12</f>
        <v>32</v>
      </c>
      <c r="G12" s="348">
        <f>$R12*'Sub Cases Monthly'!G12</f>
        <v>24</v>
      </c>
      <c r="H12" s="348">
        <f>$R12*'Sub Cases Monthly'!H12</f>
        <v>24</v>
      </c>
      <c r="I12" s="348">
        <f>$R12*'Sub Cases Monthly'!I12</f>
        <v>8</v>
      </c>
      <c r="J12" s="348">
        <f>$R12*'Sub Cases Monthly'!J12</f>
        <v>16</v>
      </c>
      <c r="K12" s="348">
        <f>$R12*'Sub Cases Monthly'!K12</f>
        <v>32</v>
      </c>
      <c r="L12" s="348">
        <f>$R12*'Sub Cases Monthly'!L12</f>
        <v>48</v>
      </c>
      <c r="M12" s="348">
        <f>$R12*'Sub Cases Monthly'!M12</f>
        <v>16</v>
      </c>
      <c r="N12" s="348">
        <f>$R12*'Sub Cases Monthly'!N12</f>
        <v>0</v>
      </c>
      <c r="O12" s="348">
        <f>$R12*'Sub Cases Monthly'!O12</f>
        <v>0</v>
      </c>
      <c r="P12" s="349">
        <f>$R12*'Sub Cases Monthly'!P12</f>
        <v>0</v>
      </c>
      <c r="Q12" s="85">
        <f t="shared" ref="Q12:Q19" si="1">SUM(E12:P12)</f>
        <v>216</v>
      </c>
      <c r="R12" s="354">
        <v>8</v>
      </c>
      <c r="S12" s="5"/>
    </row>
    <row r="13" spans="1:19" ht="20.100000000000001" customHeight="1" x14ac:dyDescent="0.2">
      <c r="B13" s="284"/>
      <c r="C13" s="373" t="str">
        <f>'Sub Cases Monthly'!C13:D13</f>
        <v>Sexual Offenses</v>
      </c>
      <c r="D13" s="374"/>
      <c r="E13" s="350">
        <f>$R13*'Sub Cases Monthly'!E13</f>
        <v>48</v>
      </c>
      <c r="F13" s="351">
        <f>$R13*'Sub Cases Monthly'!F13</f>
        <v>64</v>
      </c>
      <c r="G13" s="351">
        <f>$R13*'Sub Cases Monthly'!G13</f>
        <v>72</v>
      </c>
      <c r="H13" s="351">
        <f>$R13*'Sub Cases Monthly'!H13</f>
        <v>56</v>
      </c>
      <c r="I13" s="351">
        <f>$R13*'Sub Cases Monthly'!I13</f>
        <v>104</v>
      </c>
      <c r="J13" s="351">
        <f>$R13*'Sub Cases Monthly'!J13</f>
        <v>40</v>
      </c>
      <c r="K13" s="351">
        <f>$R13*'Sub Cases Monthly'!K13</f>
        <v>80</v>
      </c>
      <c r="L13" s="351">
        <f>$R13*'Sub Cases Monthly'!L13</f>
        <v>88</v>
      </c>
      <c r="M13" s="351">
        <f>$R13*'Sub Cases Monthly'!M13</f>
        <v>72</v>
      </c>
      <c r="N13" s="351">
        <f>$R13*'Sub Cases Monthly'!N13</f>
        <v>0</v>
      </c>
      <c r="O13" s="351">
        <f>$R13*'Sub Cases Monthly'!O13</f>
        <v>0</v>
      </c>
      <c r="P13" s="352">
        <f>$R13*'Sub Cases Monthly'!P13</f>
        <v>0</v>
      </c>
      <c r="Q13" s="86">
        <f t="shared" si="1"/>
        <v>624</v>
      </c>
      <c r="R13" s="354">
        <v>8</v>
      </c>
      <c r="S13" s="5"/>
    </row>
    <row r="14" spans="1:19" ht="20.100000000000001" customHeight="1" x14ac:dyDescent="0.2">
      <c r="B14" s="284"/>
      <c r="C14" s="373" t="str">
        <f>'Sub Cases Monthly'!C14:D14</f>
        <v>All Other Felonies (SRS)</v>
      </c>
      <c r="D14" s="374"/>
      <c r="E14" s="347">
        <f>$R14*'Sub Cases Monthly'!E14</f>
        <v>3920</v>
      </c>
      <c r="F14" s="348">
        <f>$R14*'Sub Cases Monthly'!F14</f>
        <v>3552</v>
      </c>
      <c r="G14" s="348">
        <f>$R14*'Sub Cases Monthly'!G14</f>
        <v>3312</v>
      </c>
      <c r="H14" s="348">
        <f>$R14*'Sub Cases Monthly'!H14</f>
        <v>4168</v>
      </c>
      <c r="I14" s="348">
        <f>$R14*'Sub Cases Monthly'!I14</f>
        <v>4040</v>
      </c>
      <c r="J14" s="348">
        <f>$R14*'Sub Cases Monthly'!J14</f>
        <v>4232</v>
      </c>
      <c r="K14" s="348">
        <f>$R14*'Sub Cases Monthly'!K14</f>
        <v>4672</v>
      </c>
      <c r="L14" s="348">
        <f>$R14*'Sub Cases Monthly'!L14</f>
        <v>4432</v>
      </c>
      <c r="M14" s="348">
        <f>$R14*'Sub Cases Monthly'!M14</f>
        <v>4344</v>
      </c>
      <c r="N14" s="348">
        <f>$R14*'Sub Cases Monthly'!N14</f>
        <v>0</v>
      </c>
      <c r="O14" s="348">
        <f>$R14*'Sub Cases Monthly'!O14</f>
        <v>0</v>
      </c>
      <c r="P14" s="349">
        <f>$R14*'Sub Cases Monthly'!P14</f>
        <v>0</v>
      </c>
      <c r="Q14" s="86">
        <f t="shared" si="1"/>
        <v>36672</v>
      </c>
      <c r="R14" s="354">
        <v>8</v>
      </c>
      <c r="S14" s="5"/>
    </row>
    <row r="15" spans="1:19" ht="20.100000000000001" customHeight="1" x14ac:dyDescent="0.2">
      <c r="B15" s="324"/>
      <c r="C15" s="373" t="str">
        <f>'Sub Cases Monthly'!C15:D15</f>
        <v>Appeals (AP cases) from County to Circuit (SRS)</v>
      </c>
      <c r="D15" s="374"/>
      <c r="E15" s="357">
        <f>$R15*'Sub Cases Monthly'!E15</f>
        <v>0</v>
      </c>
      <c r="F15" s="351">
        <f>$R15*'Sub Cases Monthly'!F15</f>
        <v>0</v>
      </c>
      <c r="G15" s="351">
        <f>$R15*'Sub Cases Monthly'!G15</f>
        <v>0</v>
      </c>
      <c r="H15" s="351">
        <f>$R15*'Sub Cases Monthly'!H15</f>
        <v>0</v>
      </c>
      <c r="I15" s="351">
        <f>$R15*'Sub Cases Monthly'!I15</f>
        <v>0</v>
      </c>
      <c r="J15" s="351">
        <f>$R15*'Sub Cases Monthly'!J15</f>
        <v>4</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4</v>
      </c>
      <c r="R15" s="354">
        <v>4</v>
      </c>
      <c r="S15" s="5"/>
    </row>
    <row r="16" spans="1:19" ht="20.100000000000001" customHeight="1" x14ac:dyDescent="0.2">
      <c r="B16" s="324"/>
      <c r="C16" s="373" t="str">
        <f>'Sub Cases Monthly'!C16:D16</f>
        <v>Out of State Fugitive Warrants (Non-SRS)</v>
      </c>
      <c r="D16" s="374"/>
      <c r="E16" s="347">
        <f>$R16*'Sub Cases Monthly'!E16</f>
        <v>72</v>
      </c>
      <c r="F16" s="348">
        <f>$R16*'Sub Cases Monthly'!F16</f>
        <v>48</v>
      </c>
      <c r="G16" s="348">
        <f>$R16*'Sub Cases Monthly'!G16</f>
        <v>33</v>
      </c>
      <c r="H16" s="348">
        <f>$R16*'Sub Cases Monthly'!H16</f>
        <v>78</v>
      </c>
      <c r="I16" s="348">
        <f>$R16*'Sub Cases Monthly'!I16</f>
        <v>87</v>
      </c>
      <c r="J16" s="348">
        <f>$R16*'Sub Cases Monthly'!J16</f>
        <v>54</v>
      </c>
      <c r="K16" s="348">
        <f>$R16*'Sub Cases Monthly'!K16</f>
        <v>90</v>
      </c>
      <c r="L16" s="348">
        <f>$R16*'Sub Cases Monthly'!L16</f>
        <v>75</v>
      </c>
      <c r="M16" s="348">
        <f>$R16*'Sub Cases Monthly'!M16</f>
        <v>66</v>
      </c>
      <c r="N16" s="348">
        <f>$R16*'Sub Cases Monthly'!N16</f>
        <v>0</v>
      </c>
      <c r="O16" s="348">
        <f>$R16*'Sub Cases Monthly'!O16</f>
        <v>0</v>
      </c>
      <c r="P16" s="349">
        <f>$R16*'Sub Cases Monthly'!P16</f>
        <v>0</v>
      </c>
      <c r="Q16" s="86">
        <f t="shared" si="1"/>
        <v>603</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75" t="str">
        <f>'Sub Cases Monthly'!C18:D18</f>
        <v>Cases unable to be categorized</v>
      </c>
      <c r="D18" s="376"/>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77" t="str">
        <f>'Sub Cases Monthly'!C19:D19</f>
        <v xml:space="preserve">Total Circuit Criminal = </v>
      </c>
      <c r="D19" s="378"/>
      <c r="E19" s="292">
        <f t="shared" ref="E19:P19" si="2">SUM(E11:E18)</f>
        <v>4056</v>
      </c>
      <c r="F19" s="293">
        <f t="shared" si="2"/>
        <v>3696</v>
      </c>
      <c r="G19" s="293">
        <f t="shared" si="2"/>
        <v>3449</v>
      </c>
      <c r="H19" s="293">
        <f t="shared" si="2"/>
        <v>4326</v>
      </c>
      <c r="I19" s="293">
        <f t="shared" si="2"/>
        <v>4247</v>
      </c>
      <c r="J19" s="293">
        <f t="shared" si="2"/>
        <v>4354</v>
      </c>
      <c r="K19" s="293">
        <f t="shared" si="2"/>
        <v>4874</v>
      </c>
      <c r="L19" s="293">
        <f t="shared" si="2"/>
        <v>4651</v>
      </c>
      <c r="M19" s="293">
        <f t="shared" si="2"/>
        <v>4522</v>
      </c>
      <c r="N19" s="293">
        <f t="shared" si="2"/>
        <v>0</v>
      </c>
      <c r="O19" s="293">
        <f t="shared" si="2"/>
        <v>0</v>
      </c>
      <c r="P19" s="294">
        <f t="shared" si="2"/>
        <v>0</v>
      </c>
      <c r="Q19" s="129">
        <f t="shared" si="1"/>
        <v>38175</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0" t="str">
        <f>'Sub Cases Monthly'!C22:D22</f>
        <v>Misdemeanors/Worthless Checks (SRS)</v>
      </c>
      <c r="D22" s="381"/>
      <c r="E22" s="106">
        <f>$R22*'Sub Cases Monthly'!E22</f>
        <v>3073</v>
      </c>
      <c r="F22" s="107">
        <f>$R22*'Sub Cases Monthly'!F22</f>
        <v>3248</v>
      </c>
      <c r="G22" s="107">
        <f>$R22*'Sub Cases Monthly'!G22</f>
        <v>3500</v>
      </c>
      <c r="H22" s="107">
        <f>$R22*'Sub Cases Monthly'!H22</f>
        <v>2947</v>
      </c>
      <c r="I22" s="107">
        <f>$R22*'Sub Cases Monthly'!I22</f>
        <v>3192</v>
      </c>
      <c r="J22" s="107">
        <f>$R22*'Sub Cases Monthly'!J22</f>
        <v>3080</v>
      </c>
      <c r="K22" s="107">
        <f>$R22*'Sub Cases Monthly'!K22</f>
        <v>3479</v>
      </c>
      <c r="L22" s="107">
        <f>$R22*'Sub Cases Monthly'!L22</f>
        <v>3374</v>
      </c>
      <c r="M22" s="107">
        <f>$R22*'Sub Cases Monthly'!M22</f>
        <v>3563</v>
      </c>
      <c r="N22" s="107">
        <f>$R22*'Sub Cases Monthly'!N22</f>
        <v>0</v>
      </c>
      <c r="O22" s="107">
        <f>$R22*'Sub Cases Monthly'!O22</f>
        <v>0</v>
      </c>
      <c r="P22" s="108">
        <f>$R22*'Sub Cases Monthly'!P22</f>
        <v>0</v>
      </c>
      <c r="Q22" s="71">
        <f t="shared" ref="Q22:Q28" si="4">SUM(E22:P22)</f>
        <v>29456</v>
      </c>
      <c r="R22" s="295">
        <v>7</v>
      </c>
      <c r="S22" s="5"/>
    </row>
    <row r="23" spans="1:19" ht="20.100000000000001" customHeight="1" x14ac:dyDescent="0.2">
      <c r="B23" s="273" t="str">
        <f>IF('Sub Cases Monthly'!B23="","",'Sub Cases Monthly'!B23)</f>
        <v/>
      </c>
      <c r="C23" s="373" t="str">
        <f>'Sub Cases Monthly'!C23:D23</f>
        <v>County/Municipal Ordinances (SRS)</v>
      </c>
      <c r="D23" s="374"/>
      <c r="E23" s="109">
        <f>$R23*'Sub Cases Monthly'!E23</f>
        <v>55</v>
      </c>
      <c r="F23" s="110">
        <f>$R23*'Sub Cases Monthly'!F23</f>
        <v>80</v>
      </c>
      <c r="G23" s="110">
        <f>$R23*'Sub Cases Monthly'!G23</f>
        <v>40</v>
      </c>
      <c r="H23" s="110">
        <f>$R23*'Sub Cases Monthly'!H23</f>
        <v>50</v>
      </c>
      <c r="I23" s="110">
        <f>$R23*'Sub Cases Monthly'!I23</f>
        <v>175</v>
      </c>
      <c r="J23" s="110">
        <f>$R23*'Sub Cases Monthly'!J23</f>
        <v>45</v>
      </c>
      <c r="K23" s="110">
        <f>$R23*'Sub Cases Monthly'!K23</f>
        <v>45</v>
      </c>
      <c r="L23" s="110">
        <f>$R23*'Sub Cases Monthly'!L23</f>
        <v>50</v>
      </c>
      <c r="M23" s="110">
        <f>$R23*'Sub Cases Monthly'!M23</f>
        <v>60</v>
      </c>
      <c r="N23" s="110">
        <f>$R23*'Sub Cases Monthly'!N23</f>
        <v>0</v>
      </c>
      <c r="O23" s="110">
        <f>$R23*'Sub Cases Monthly'!O23</f>
        <v>0</v>
      </c>
      <c r="P23" s="111">
        <f>$R23*'Sub Cases Monthly'!P23</f>
        <v>0</v>
      </c>
      <c r="Q23" s="73">
        <f t="shared" si="4"/>
        <v>600</v>
      </c>
      <c r="R23" s="296">
        <v>5</v>
      </c>
      <c r="S23" s="5"/>
    </row>
    <row r="24" spans="1:19" ht="20.100000000000001" customHeight="1" x14ac:dyDescent="0.2">
      <c r="B24" s="273" t="str">
        <f>IF('Sub Cases Monthly'!B24="","",'Sub Cases Monthly'!B24)</f>
        <v/>
      </c>
      <c r="C24" s="373" t="str">
        <f>'Sub Cases Monthly'!C24:D24</f>
        <v>Non-Criminal Infractions (SRS)</v>
      </c>
      <c r="D24" s="374"/>
      <c r="E24" s="112">
        <f>$R24*'Sub Cases Monthly'!E24</f>
        <v>561</v>
      </c>
      <c r="F24" s="113">
        <f>$R24*'Sub Cases Monthly'!F24</f>
        <v>519</v>
      </c>
      <c r="G24" s="113">
        <f>$R24*'Sub Cases Monthly'!G24</f>
        <v>552</v>
      </c>
      <c r="H24" s="113">
        <f>$R24*'Sub Cases Monthly'!H24</f>
        <v>534</v>
      </c>
      <c r="I24" s="113">
        <f>$R24*'Sub Cases Monthly'!I24</f>
        <v>585</v>
      </c>
      <c r="J24" s="113">
        <f>$R24*'Sub Cases Monthly'!J24</f>
        <v>789</v>
      </c>
      <c r="K24" s="113">
        <f>$R24*'Sub Cases Monthly'!K24</f>
        <v>705</v>
      </c>
      <c r="L24" s="113">
        <f>$R24*'Sub Cases Monthly'!L24</f>
        <v>759</v>
      </c>
      <c r="M24" s="113">
        <f>$R24*'Sub Cases Monthly'!M24</f>
        <v>672</v>
      </c>
      <c r="N24" s="113">
        <f>$R24*'Sub Cases Monthly'!N24</f>
        <v>0</v>
      </c>
      <c r="O24" s="113">
        <f>$R24*'Sub Cases Monthly'!O24</f>
        <v>0</v>
      </c>
      <c r="P24" s="114">
        <f>$R24*'Sub Cases Monthly'!P24</f>
        <v>0</v>
      </c>
      <c r="Q24" s="76">
        <f t="shared" si="4"/>
        <v>5676</v>
      </c>
      <c r="R24" s="296">
        <v>3</v>
      </c>
      <c r="S24" s="5"/>
    </row>
    <row r="25" spans="1:19" ht="20.100000000000001" customHeight="1" x14ac:dyDescent="0.2">
      <c r="B25" s="273"/>
      <c r="C25" s="373" t="str">
        <f>'Sub Cases Monthly'!C25:D25</f>
        <v>Out of State Fugitive Warrants (Non-SRS)</v>
      </c>
      <c r="D25" s="374"/>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3" t="str">
        <f>'Sub Cases Monthly'!C26:D26</f>
        <v>Search Warrants (Non-SRS)</v>
      </c>
      <c r="D26" s="374"/>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75" t="str">
        <f>'Sub Cases Monthly'!C27:D27</f>
        <v>Cases unable to be categorized</v>
      </c>
      <c r="D27" s="376"/>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77" t="str">
        <f>'Sub Cases Monthly'!C28:D28</f>
        <v>Total County Criminal =</v>
      </c>
      <c r="D28" s="378"/>
      <c r="E28" s="292">
        <f t="shared" ref="E28:P28" si="5">SUM(E22:E27)</f>
        <v>3689</v>
      </c>
      <c r="F28" s="293">
        <f t="shared" si="5"/>
        <v>3847</v>
      </c>
      <c r="G28" s="293">
        <f t="shared" si="5"/>
        <v>4092</v>
      </c>
      <c r="H28" s="293">
        <f t="shared" si="5"/>
        <v>3531</v>
      </c>
      <c r="I28" s="293">
        <f t="shared" si="5"/>
        <v>3952</v>
      </c>
      <c r="J28" s="293">
        <f t="shared" si="5"/>
        <v>3914</v>
      </c>
      <c r="K28" s="293">
        <f t="shared" si="5"/>
        <v>4229</v>
      </c>
      <c r="L28" s="293">
        <f t="shared" si="5"/>
        <v>4183</v>
      </c>
      <c r="M28" s="293">
        <f t="shared" si="5"/>
        <v>4295</v>
      </c>
      <c r="N28" s="293">
        <f t="shared" si="5"/>
        <v>0</v>
      </c>
      <c r="O28" s="293">
        <f t="shared" si="5"/>
        <v>0</v>
      </c>
      <c r="P28" s="294">
        <f t="shared" si="5"/>
        <v>0</v>
      </c>
      <c r="Q28" s="127">
        <f t="shared" si="4"/>
        <v>35732</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0" t="str">
        <f>'Sub Cases Monthly'!C31:D31</f>
        <v>Delinquency Complaints, Incl Xfers for Disposition (SRS)</v>
      </c>
      <c r="D31" s="381"/>
      <c r="E31" s="106">
        <f>$R31*'Sub Cases Monthly'!E31</f>
        <v>602</v>
      </c>
      <c r="F31" s="107">
        <f>$R31*'Sub Cases Monthly'!F31</f>
        <v>483</v>
      </c>
      <c r="G31" s="107">
        <f>$R31*'Sub Cases Monthly'!G31</f>
        <v>679</v>
      </c>
      <c r="H31" s="107">
        <f>$R31*'Sub Cases Monthly'!H31</f>
        <v>560</v>
      </c>
      <c r="I31" s="107">
        <f>$R31*'Sub Cases Monthly'!I31</f>
        <v>588</v>
      </c>
      <c r="J31" s="107">
        <f>$R31*'Sub Cases Monthly'!J31</f>
        <v>609</v>
      </c>
      <c r="K31" s="107">
        <f>$R31*'Sub Cases Monthly'!K31</f>
        <v>616</v>
      </c>
      <c r="L31" s="107">
        <f>$R31*'Sub Cases Monthly'!L31</f>
        <v>665</v>
      </c>
      <c r="M31" s="107">
        <f>$R31*'Sub Cases Monthly'!M31</f>
        <v>483</v>
      </c>
      <c r="N31" s="107">
        <f>$R31*'Sub Cases Monthly'!N31</f>
        <v>0</v>
      </c>
      <c r="O31" s="107">
        <f>$R31*'Sub Cases Monthly'!O31</f>
        <v>0</v>
      </c>
      <c r="P31" s="108">
        <f>$R31*'Sub Cases Monthly'!P31</f>
        <v>0</v>
      </c>
      <c r="Q31" s="71">
        <f t="shared" ref="Q31:Q35" si="7">SUM(E31:P31)</f>
        <v>5285</v>
      </c>
      <c r="R31" s="295">
        <v>7</v>
      </c>
      <c r="S31" s="5"/>
    </row>
    <row r="32" spans="1:19" ht="20.100000000000001" customHeight="1" x14ac:dyDescent="0.2">
      <c r="B32" s="273"/>
      <c r="C32" s="373" t="str">
        <f>'Sub Cases Monthly'!C32:D32</f>
        <v>Non-criminal (1st offense) juvenile sexting cases</v>
      </c>
      <c r="D32" s="374"/>
      <c r="E32" s="109">
        <f>$R32*'Sub Cases Monthly'!E32</f>
        <v>0</v>
      </c>
      <c r="F32" s="110">
        <f>$R32*'Sub Cases Monthly'!F32</f>
        <v>12</v>
      </c>
      <c r="G32" s="110">
        <f>$R32*'Sub Cases Monthly'!G32</f>
        <v>6</v>
      </c>
      <c r="H32" s="110">
        <f>$R32*'Sub Cases Monthly'!H32</f>
        <v>3</v>
      </c>
      <c r="I32" s="110">
        <f>$R32*'Sub Cases Monthly'!I32</f>
        <v>15</v>
      </c>
      <c r="J32" s="110">
        <f>$R32*'Sub Cases Monthly'!J32</f>
        <v>9</v>
      </c>
      <c r="K32" s="110">
        <f>$R32*'Sub Cases Monthly'!K32</f>
        <v>18</v>
      </c>
      <c r="L32" s="110">
        <f>$R32*'Sub Cases Monthly'!L32</f>
        <v>3</v>
      </c>
      <c r="M32" s="110">
        <f>$R32*'Sub Cases Monthly'!M32</f>
        <v>0</v>
      </c>
      <c r="N32" s="110">
        <f>$R32*'Sub Cases Monthly'!N32</f>
        <v>0</v>
      </c>
      <c r="O32" s="110">
        <f>$R32*'Sub Cases Monthly'!O32</f>
        <v>0</v>
      </c>
      <c r="P32" s="111">
        <f>$R32*'Sub Cases Monthly'!P32</f>
        <v>0</v>
      </c>
      <c r="Q32" s="84">
        <f t="shared" si="7"/>
        <v>66</v>
      </c>
      <c r="R32" s="297">
        <v>3</v>
      </c>
      <c r="S32" s="5"/>
    </row>
    <row r="33" spans="1:19" ht="20.100000000000001" customHeight="1" x14ac:dyDescent="0.2">
      <c r="B33" s="273" t="str">
        <f>IF('Sub Cases Monthly'!B33="","",'Sub Cases Monthly'!B33)</f>
        <v/>
      </c>
      <c r="C33" s="373" t="str">
        <f>'Sub Cases Monthly'!C33:D33</f>
        <v>Transfers for Jurisdiction/Supervision Only (Non-SRS)</v>
      </c>
      <c r="D33" s="374"/>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32</v>
      </c>
      <c r="R33" s="297">
        <v>4</v>
      </c>
      <c r="S33" s="5"/>
    </row>
    <row r="34" spans="1:19" ht="20.100000000000001" customHeight="1" thickBot="1" x14ac:dyDescent="0.25">
      <c r="B34" s="274" t="str">
        <f>IF('Sub Cases Monthly'!B34="","",'Sub Cases Monthly'!B34)</f>
        <v/>
      </c>
      <c r="C34" s="375" t="str">
        <f>'Sub Cases Monthly'!C34:D34</f>
        <v>Cases unable to be categorized</v>
      </c>
      <c r="D34" s="376"/>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77" t="str">
        <f>'Sub Cases Monthly'!C35:D35</f>
        <v xml:space="preserve">Total Juvenile Delinquency = </v>
      </c>
      <c r="D35" s="378"/>
      <c r="E35" s="292">
        <f t="shared" ref="E35:P35" si="8">SUM(E31:E34)</f>
        <v>618</v>
      </c>
      <c r="F35" s="293">
        <f t="shared" si="8"/>
        <v>495</v>
      </c>
      <c r="G35" s="293">
        <f t="shared" si="8"/>
        <v>689</v>
      </c>
      <c r="H35" s="293">
        <f t="shared" si="8"/>
        <v>571</v>
      </c>
      <c r="I35" s="293">
        <f t="shared" si="8"/>
        <v>607</v>
      </c>
      <c r="J35" s="293">
        <f t="shared" si="8"/>
        <v>618</v>
      </c>
      <c r="K35" s="293">
        <f t="shared" si="8"/>
        <v>634</v>
      </c>
      <c r="L35" s="293">
        <f t="shared" si="8"/>
        <v>668</v>
      </c>
      <c r="M35" s="293">
        <f t="shared" si="8"/>
        <v>483</v>
      </c>
      <c r="N35" s="293">
        <f t="shared" si="8"/>
        <v>0</v>
      </c>
      <c r="O35" s="293">
        <f t="shared" si="8"/>
        <v>0</v>
      </c>
      <c r="P35" s="294">
        <f t="shared" si="8"/>
        <v>0</v>
      </c>
      <c r="Q35" s="127">
        <f t="shared" si="7"/>
        <v>5383</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0" t="str">
        <f>'Sub Cases Monthly'!C38:D38</f>
        <v>DUI (SRS)</v>
      </c>
      <c r="D38" s="381"/>
      <c r="E38" s="106">
        <f>$R38*'Sub Cases Monthly'!E38</f>
        <v>1589</v>
      </c>
      <c r="F38" s="107">
        <f>$R38*'Sub Cases Monthly'!F38</f>
        <v>1358</v>
      </c>
      <c r="G38" s="107">
        <f>$R38*'Sub Cases Monthly'!G38</f>
        <v>1379</v>
      </c>
      <c r="H38" s="107">
        <f>$R38*'Sub Cases Monthly'!H38</f>
        <v>1484</v>
      </c>
      <c r="I38" s="107">
        <f>$R38*'Sub Cases Monthly'!I38</f>
        <v>1484</v>
      </c>
      <c r="J38" s="107">
        <f>$R38*'Sub Cases Monthly'!J38</f>
        <v>1386</v>
      </c>
      <c r="K38" s="107">
        <f>$R38*'Sub Cases Monthly'!K38</f>
        <v>1680</v>
      </c>
      <c r="L38" s="107">
        <f>$R38*'Sub Cases Monthly'!L38</f>
        <v>1484</v>
      </c>
      <c r="M38" s="107">
        <f>$R38*'Sub Cases Monthly'!M38</f>
        <v>1183</v>
      </c>
      <c r="N38" s="107">
        <f>$R38*'Sub Cases Monthly'!N38</f>
        <v>0</v>
      </c>
      <c r="O38" s="107">
        <f>$R38*'Sub Cases Monthly'!O38</f>
        <v>0</v>
      </c>
      <c r="P38" s="108">
        <f>$R38*'Sub Cases Monthly'!P38</f>
        <v>0</v>
      </c>
      <c r="Q38" s="71">
        <f t="shared" ref="Q38:Q41" si="10">SUM(E38:P38)</f>
        <v>13027</v>
      </c>
      <c r="R38" s="295">
        <v>7</v>
      </c>
      <c r="S38" s="5"/>
    </row>
    <row r="39" spans="1:19" ht="20.100000000000001" customHeight="1" x14ac:dyDescent="0.2">
      <c r="B39" s="273" t="str">
        <f>IF('Sub Cases Monthly'!B39="","",'Sub Cases Monthly'!B39)</f>
        <v/>
      </c>
      <c r="C39" s="373" t="str">
        <f>'Sub Cases Monthly'!C39:D39</f>
        <v>Other Criminal Traffic (SRS)</v>
      </c>
      <c r="D39" s="374"/>
      <c r="E39" s="109">
        <f>$R39*'Sub Cases Monthly'!E39</f>
        <v>3696</v>
      </c>
      <c r="F39" s="110">
        <f>$R39*'Sub Cases Monthly'!F39</f>
        <v>3264</v>
      </c>
      <c r="G39" s="110">
        <f>$R39*'Sub Cases Monthly'!G39</f>
        <v>3108</v>
      </c>
      <c r="H39" s="110">
        <f>$R39*'Sub Cases Monthly'!H39</f>
        <v>3294</v>
      </c>
      <c r="I39" s="110">
        <f>$R39*'Sub Cases Monthly'!I39</f>
        <v>3276</v>
      </c>
      <c r="J39" s="110">
        <f>$R39*'Sub Cases Monthly'!J39</f>
        <v>3852</v>
      </c>
      <c r="K39" s="110">
        <f>$R39*'Sub Cases Monthly'!K39</f>
        <v>3942</v>
      </c>
      <c r="L39" s="110">
        <f>$R39*'Sub Cases Monthly'!L39</f>
        <v>3546</v>
      </c>
      <c r="M39" s="110">
        <f>$R39*'Sub Cases Monthly'!M39</f>
        <v>3438</v>
      </c>
      <c r="N39" s="110">
        <f>$R39*'Sub Cases Monthly'!N39</f>
        <v>0</v>
      </c>
      <c r="O39" s="110">
        <f>$R39*'Sub Cases Monthly'!O39</f>
        <v>0</v>
      </c>
      <c r="P39" s="111">
        <f>$R39*'Sub Cases Monthly'!P39</f>
        <v>0</v>
      </c>
      <c r="Q39" s="73">
        <f t="shared" si="10"/>
        <v>31416</v>
      </c>
      <c r="R39" s="296">
        <v>6</v>
      </c>
      <c r="S39" s="5"/>
    </row>
    <row r="40" spans="1:19" ht="20.100000000000001" customHeight="1" thickBot="1" x14ac:dyDescent="0.25">
      <c r="B40" s="274" t="str">
        <f>IF('Sub Cases Monthly'!B40="","",'Sub Cases Monthly'!B40)</f>
        <v/>
      </c>
      <c r="C40" s="375" t="str">
        <f>'Sub Cases Monthly'!C40:D40</f>
        <v>Cases unable to be categorized</v>
      </c>
      <c r="D40" s="376"/>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77" t="str">
        <f>'Sub Cases Monthly'!C41:D41</f>
        <v xml:space="preserve">Total Criminal Traffic - UTCs = </v>
      </c>
      <c r="D41" s="378"/>
      <c r="E41" s="292">
        <f t="shared" ref="E41:P41" si="11">SUM(E38:E40)</f>
        <v>5285</v>
      </c>
      <c r="F41" s="293">
        <f t="shared" si="11"/>
        <v>4622</v>
      </c>
      <c r="G41" s="293">
        <f t="shared" si="11"/>
        <v>4487</v>
      </c>
      <c r="H41" s="293">
        <f t="shared" si="11"/>
        <v>4778</v>
      </c>
      <c r="I41" s="293">
        <f t="shared" si="11"/>
        <v>4760</v>
      </c>
      <c r="J41" s="293">
        <f t="shared" si="11"/>
        <v>5238</v>
      </c>
      <c r="K41" s="293">
        <f t="shared" si="11"/>
        <v>5622</v>
      </c>
      <c r="L41" s="293">
        <f t="shared" si="11"/>
        <v>5030</v>
      </c>
      <c r="M41" s="293">
        <f t="shared" si="11"/>
        <v>4621</v>
      </c>
      <c r="N41" s="293">
        <f t="shared" si="11"/>
        <v>0</v>
      </c>
      <c r="O41" s="293">
        <f t="shared" si="11"/>
        <v>0</v>
      </c>
      <c r="P41" s="294">
        <f t="shared" si="11"/>
        <v>0</v>
      </c>
      <c r="Q41" s="128">
        <f t="shared" si="10"/>
        <v>44443</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0" t="str">
        <f>'Sub Cases Monthly'!C44:D44</f>
        <v>Professional Malpractice (SRS)</v>
      </c>
      <c r="D44" s="381"/>
      <c r="E44" s="106">
        <f>$R44*'Sub Cases Monthly'!E44</f>
        <v>0</v>
      </c>
      <c r="F44" s="107">
        <f>$R44*'Sub Cases Monthly'!F44</f>
        <v>0</v>
      </c>
      <c r="G44" s="107">
        <f>$R44*'Sub Cases Monthly'!G44</f>
        <v>14</v>
      </c>
      <c r="H44" s="107">
        <f>$R44*'Sub Cases Monthly'!H44</f>
        <v>7</v>
      </c>
      <c r="I44" s="107">
        <f>$R44*'Sub Cases Monthly'!I44</f>
        <v>21</v>
      </c>
      <c r="J44" s="107">
        <f>$R44*'Sub Cases Monthly'!J44</f>
        <v>14</v>
      </c>
      <c r="K44" s="107">
        <f>$R44*'Sub Cases Monthly'!K44</f>
        <v>14</v>
      </c>
      <c r="L44" s="107">
        <f>$R44*'Sub Cases Monthly'!L44</f>
        <v>14</v>
      </c>
      <c r="M44" s="107">
        <f>$R44*'Sub Cases Monthly'!M44</f>
        <v>42</v>
      </c>
      <c r="N44" s="107">
        <f>$R44*'Sub Cases Monthly'!N44</f>
        <v>0</v>
      </c>
      <c r="O44" s="107">
        <f>$R44*'Sub Cases Monthly'!O44</f>
        <v>0</v>
      </c>
      <c r="P44" s="108">
        <f>$R44*'Sub Cases Monthly'!P44</f>
        <v>0</v>
      </c>
      <c r="Q44" s="71">
        <f t="shared" ref="Q44:Q66" si="13">SUM(E44:P44)</f>
        <v>126</v>
      </c>
      <c r="R44" s="260">
        <v>7</v>
      </c>
      <c r="S44" s="5"/>
    </row>
    <row r="45" spans="1:19" ht="20.100000000000001" customHeight="1" x14ac:dyDescent="0.2">
      <c r="B45" s="273" t="str">
        <f>IF('Sub Cases Monthly'!B45="","",'Sub Cases Monthly'!B45)</f>
        <v/>
      </c>
      <c r="C45" s="373" t="str">
        <f>'Sub Cases Monthly'!C45:D45</f>
        <v>Products Liability (SRS)</v>
      </c>
      <c r="D45" s="374"/>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14</v>
      </c>
      <c r="M45" s="110">
        <f>$R45*'Sub Cases Monthly'!M45</f>
        <v>0</v>
      </c>
      <c r="N45" s="110">
        <f>$R45*'Sub Cases Monthly'!N45</f>
        <v>0</v>
      </c>
      <c r="O45" s="110">
        <f>$R45*'Sub Cases Monthly'!O45</f>
        <v>0</v>
      </c>
      <c r="P45" s="111">
        <f>$R45*'Sub Cases Monthly'!P45</f>
        <v>0</v>
      </c>
      <c r="Q45" s="73">
        <f t="shared" si="13"/>
        <v>84</v>
      </c>
      <c r="R45" s="261">
        <v>7</v>
      </c>
      <c r="S45" s="5"/>
    </row>
    <row r="46" spans="1:19" ht="20.100000000000001" customHeight="1" x14ac:dyDescent="0.2">
      <c r="B46" s="273" t="str">
        <f>IF('Sub Cases Monthly'!B46="","",'Sub Cases Monthly'!B46)</f>
        <v/>
      </c>
      <c r="C46" s="373" t="str">
        <f>'Sub Cases Monthly'!C46:D46</f>
        <v>Auto Negligence (SRS)</v>
      </c>
      <c r="D46" s="374"/>
      <c r="E46" s="112">
        <f>$R46*'Sub Cases Monthly'!E46</f>
        <v>448</v>
      </c>
      <c r="F46" s="113">
        <f>$R46*'Sub Cases Monthly'!F46</f>
        <v>371</v>
      </c>
      <c r="G46" s="113">
        <f>$R46*'Sub Cases Monthly'!G46</f>
        <v>413</v>
      </c>
      <c r="H46" s="113">
        <f>$R46*'Sub Cases Monthly'!H46</f>
        <v>420</v>
      </c>
      <c r="I46" s="113">
        <f>$R46*'Sub Cases Monthly'!I46</f>
        <v>434</v>
      </c>
      <c r="J46" s="113">
        <f>$R46*'Sub Cases Monthly'!J46</f>
        <v>651</v>
      </c>
      <c r="K46" s="113">
        <f>$R46*'Sub Cases Monthly'!K46</f>
        <v>651</v>
      </c>
      <c r="L46" s="113">
        <f>$R46*'Sub Cases Monthly'!L46</f>
        <v>525</v>
      </c>
      <c r="M46" s="113">
        <f>$R46*'Sub Cases Monthly'!M46</f>
        <v>728</v>
      </c>
      <c r="N46" s="113">
        <f>$R46*'Sub Cases Monthly'!N46</f>
        <v>0</v>
      </c>
      <c r="O46" s="113">
        <f>$R46*'Sub Cases Monthly'!O46</f>
        <v>0</v>
      </c>
      <c r="P46" s="114">
        <f>$R46*'Sub Cases Monthly'!P46</f>
        <v>0</v>
      </c>
      <c r="Q46" s="73">
        <f t="shared" si="13"/>
        <v>4641</v>
      </c>
      <c r="R46" s="261">
        <v>7</v>
      </c>
      <c r="S46" s="5"/>
    </row>
    <row r="47" spans="1:19" ht="20.100000000000001" customHeight="1" x14ac:dyDescent="0.2">
      <c r="B47" s="273" t="str">
        <f>IF('Sub Cases Monthly'!B47="","",'Sub Cases Monthly'!B47)</f>
        <v/>
      </c>
      <c r="C47" s="373" t="str">
        <f>'Sub Cases Monthly'!C47:D47</f>
        <v>Condominium (SRS)</v>
      </c>
      <c r="D47" s="374"/>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12</v>
      </c>
      <c r="L47" s="110">
        <f>$R47*'Sub Cases Monthly'!L47</f>
        <v>0</v>
      </c>
      <c r="M47" s="110">
        <f>$R47*'Sub Cases Monthly'!M47</f>
        <v>6</v>
      </c>
      <c r="N47" s="110">
        <f>$R47*'Sub Cases Monthly'!N47</f>
        <v>0</v>
      </c>
      <c r="O47" s="110">
        <f>$R47*'Sub Cases Monthly'!O47</f>
        <v>0</v>
      </c>
      <c r="P47" s="111">
        <f>$R47*'Sub Cases Monthly'!P47</f>
        <v>0</v>
      </c>
      <c r="Q47" s="73">
        <f t="shared" si="13"/>
        <v>60</v>
      </c>
      <c r="R47" s="261">
        <v>6</v>
      </c>
      <c r="S47" s="5"/>
    </row>
    <row r="48" spans="1:19" ht="20.100000000000001" customHeight="1" x14ac:dyDescent="0.2">
      <c r="B48" s="273" t="str">
        <f>IF('Sub Cases Monthly'!B48="","",'Sub Cases Monthly'!B48)</f>
        <v/>
      </c>
      <c r="C48" s="373" t="str">
        <f>'Sub Cases Monthly'!C48:D48</f>
        <v>Contract and Indebtedness (SRS)</v>
      </c>
      <c r="D48" s="374"/>
      <c r="E48" s="112">
        <f>$R48*'Sub Cases Monthly'!E48</f>
        <v>468</v>
      </c>
      <c r="F48" s="113">
        <f>$R48*'Sub Cases Monthly'!F48</f>
        <v>384</v>
      </c>
      <c r="G48" s="113">
        <f>$R48*'Sub Cases Monthly'!G48</f>
        <v>276</v>
      </c>
      <c r="H48" s="113">
        <f>$R48*'Sub Cases Monthly'!H48</f>
        <v>318</v>
      </c>
      <c r="I48" s="113">
        <f>$R48*'Sub Cases Monthly'!I48</f>
        <v>300</v>
      </c>
      <c r="J48" s="113">
        <f>$R48*'Sub Cases Monthly'!J48</f>
        <v>396</v>
      </c>
      <c r="K48" s="113">
        <f>$R48*'Sub Cases Monthly'!K48</f>
        <v>444</v>
      </c>
      <c r="L48" s="113">
        <f>$R48*'Sub Cases Monthly'!L48</f>
        <v>342</v>
      </c>
      <c r="M48" s="113">
        <f>$R48*'Sub Cases Monthly'!M48</f>
        <v>228</v>
      </c>
      <c r="N48" s="113">
        <f>$R48*'Sub Cases Monthly'!N48</f>
        <v>0</v>
      </c>
      <c r="O48" s="113">
        <f>$R48*'Sub Cases Monthly'!O48</f>
        <v>0</v>
      </c>
      <c r="P48" s="114">
        <f>$R48*'Sub Cases Monthly'!P48</f>
        <v>0</v>
      </c>
      <c r="Q48" s="73">
        <f t="shared" si="13"/>
        <v>3156</v>
      </c>
      <c r="R48" s="261">
        <v>6</v>
      </c>
      <c r="S48" s="5"/>
    </row>
    <row r="49" spans="2:19" ht="20.100000000000001" customHeight="1" x14ac:dyDescent="0.2">
      <c r="B49" s="273" t="str">
        <f>IF('Sub Cases Monthly'!B49="","",'Sub Cases Monthly'!B49)</f>
        <v/>
      </c>
      <c r="C49" s="373" t="str">
        <f>'Sub Cases Monthly'!C49:D49</f>
        <v>Eminent Domain Parcels (SRS)</v>
      </c>
      <c r="D49" s="374"/>
      <c r="E49" s="109">
        <f>$R49*'Sub Cases Monthly'!E49</f>
        <v>0</v>
      </c>
      <c r="F49" s="110">
        <f>$R49*'Sub Cases Monthly'!F49</f>
        <v>14</v>
      </c>
      <c r="G49" s="110">
        <f>$R49*'Sub Cases Monthly'!G49</f>
        <v>0</v>
      </c>
      <c r="H49" s="110">
        <f>$R49*'Sub Cases Monthly'!H49</f>
        <v>0</v>
      </c>
      <c r="I49" s="110">
        <f>$R49*'Sub Cases Monthly'!I49</f>
        <v>21</v>
      </c>
      <c r="J49" s="110">
        <f>$R49*'Sub Cases Monthly'!J49</f>
        <v>7</v>
      </c>
      <c r="K49" s="110">
        <f>$R49*'Sub Cases Monthly'!K49</f>
        <v>0</v>
      </c>
      <c r="L49" s="110">
        <f>$R49*'Sub Cases Monthly'!L49</f>
        <v>7</v>
      </c>
      <c r="M49" s="110">
        <f>$R49*'Sub Cases Monthly'!M49</f>
        <v>0</v>
      </c>
      <c r="N49" s="110">
        <f>$R49*'Sub Cases Monthly'!N49</f>
        <v>0</v>
      </c>
      <c r="O49" s="110">
        <f>$R49*'Sub Cases Monthly'!O49</f>
        <v>0</v>
      </c>
      <c r="P49" s="111">
        <f>$R49*'Sub Cases Monthly'!P49</f>
        <v>0</v>
      </c>
      <c r="Q49" s="73">
        <f t="shared" si="13"/>
        <v>49</v>
      </c>
      <c r="R49" s="261">
        <v>7</v>
      </c>
      <c r="S49" s="5"/>
    </row>
    <row r="50" spans="2:19" ht="20.100000000000001" customHeight="1" x14ac:dyDescent="0.2">
      <c r="B50" s="273" t="str">
        <f>IF('Sub Cases Monthly'!B50="","",'Sub Cases Monthly'!B50)</f>
        <v/>
      </c>
      <c r="C50" s="373" t="str">
        <f>'Sub Cases Monthly'!C50:D50</f>
        <v>Other Negligence (SRS)</v>
      </c>
      <c r="D50" s="374"/>
      <c r="E50" s="112">
        <f>$R50*'Sub Cases Monthly'!E50</f>
        <v>150</v>
      </c>
      <c r="F50" s="113">
        <f>$R50*'Sub Cases Monthly'!F50</f>
        <v>180</v>
      </c>
      <c r="G50" s="113">
        <f>$R50*'Sub Cases Monthly'!G50</f>
        <v>186</v>
      </c>
      <c r="H50" s="113">
        <f>$R50*'Sub Cases Monthly'!H50</f>
        <v>174</v>
      </c>
      <c r="I50" s="113">
        <f>$R50*'Sub Cases Monthly'!I50</f>
        <v>114</v>
      </c>
      <c r="J50" s="113">
        <f>$R50*'Sub Cases Monthly'!J50</f>
        <v>114</v>
      </c>
      <c r="K50" s="113">
        <f>$R50*'Sub Cases Monthly'!K50</f>
        <v>156</v>
      </c>
      <c r="L50" s="113">
        <f>$R50*'Sub Cases Monthly'!L50</f>
        <v>150</v>
      </c>
      <c r="M50" s="113">
        <f>$R50*'Sub Cases Monthly'!M50</f>
        <v>216</v>
      </c>
      <c r="N50" s="113">
        <f>$R50*'Sub Cases Monthly'!N50</f>
        <v>0</v>
      </c>
      <c r="O50" s="113">
        <f>$R50*'Sub Cases Monthly'!O50</f>
        <v>0</v>
      </c>
      <c r="P50" s="114">
        <f>$R50*'Sub Cases Monthly'!P50</f>
        <v>0</v>
      </c>
      <c r="Q50" s="73">
        <f t="shared" si="13"/>
        <v>1440</v>
      </c>
      <c r="R50" s="261">
        <v>6</v>
      </c>
      <c r="S50" s="5"/>
    </row>
    <row r="51" spans="2:19" ht="20.100000000000001" customHeight="1" x14ac:dyDescent="0.2">
      <c r="B51" s="273" t="str">
        <f>IF('Sub Cases Monthly'!B51="","",'Sub Cases Monthly'!B51)</f>
        <v/>
      </c>
      <c r="C51" s="373" t="str">
        <f>'Sub Cases Monthly'!C51:D51</f>
        <v>Commercial Foreclosure (SRS)</v>
      </c>
      <c r="D51" s="374"/>
      <c r="E51" s="109">
        <f>$R51*'Sub Cases Monthly'!E51</f>
        <v>0</v>
      </c>
      <c r="F51" s="110">
        <f>$R51*'Sub Cases Monthly'!F51</f>
        <v>7</v>
      </c>
      <c r="G51" s="110">
        <f>$R51*'Sub Cases Monthly'!G51</f>
        <v>21</v>
      </c>
      <c r="H51" s="110">
        <f>$R51*'Sub Cases Monthly'!H51</f>
        <v>7</v>
      </c>
      <c r="I51" s="110">
        <f>$R51*'Sub Cases Monthly'!I51</f>
        <v>7</v>
      </c>
      <c r="J51" s="110">
        <f>$R51*'Sub Cases Monthly'!J51</f>
        <v>14</v>
      </c>
      <c r="K51" s="110">
        <f>$R51*'Sub Cases Monthly'!K51</f>
        <v>7</v>
      </c>
      <c r="L51" s="110">
        <f>$R51*'Sub Cases Monthly'!L51</f>
        <v>0</v>
      </c>
      <c r="M51" s="110">
        <f>$R51*'Sub Cases Monthly'!M51</f>
        <v>14</v>
      </c>
      <c r="N51" s="110">
        <f>$R51*'Sub Cases Monthly'!N51</f>
        <v>0</v>
      </c>
      <c r="O51" s="110">
        <f>$R51*'Sub Cases Monthly'!O51</f>
        <v>0</v>
      </c>
      <c r="P51" s="111">
        <f>$R51*'Sub Cases Monthly'!P51</f>
        <v>0</v>
      </c>
      <c r="Q51" s="73">
        <f t="shared" si="13"/>
        <v>77</v>
      </c>
      <c r="R51" s="261">
        <v>7</v>
      </c>
      <c r="S51" s="5"/>
    </row>
    <row r="52" spans="2:19" ht="20.100000000000001" customHeight="1" x14ac:dyDescent="0.2">
      <c r="B52" s="273" t="str">
        <f>IF('Sub Cases Monthly'!B52="","",'Sub Cases Monthly'!B52)</f>
        <v/>
      </c>
      <c r="C52" s="373" t="str">
        <f>'Sub Cases Monthly'!C52:D52</f>
        <v>Homestead Residential Foreclosure (SRS)</v>
      </c>
      <c r="D52" s="374"/>
      <c r="E52" s="112">
        <f>$R52*'Sub Cases Monthly'!E52</f>
        <v>126</v>
      </c>
      <c r="F52" s="113">
        <f>$R52*'Sub Cases Monthly'!F52</f>
        <v>171</v>
      </c>
      <c r="G52" s="113">
        <f>$R52*'Sub Cases Monthly'!G52</f>
        <v>162</v>
      </c>
      <c r="H52" s="113">
        <f>$R52*'Sub Cases Monthly'!H52</f>
        <v>279</v>
      </c>
      <c r="I52" s="113">
        <f>$R52*'Sub Cases Monthly'!I52</f>
        <v>243</v>
      </c>
      <c r="J52" s="113">
        <f>$R52*'Sub Cases Monthly'!J52</f>
        <v>486</v>
      </c>
      <c r="K52" s="113">
        <f>$R52*'Sub Cases Monthly'!K52</f>
        <v>288</v>
      </c>
      <c r="L52" s="113">
        <f>$R52*'Sub Cases Monthly'!L52</f>
        <v>396</v>
      </c>
      <c r="M52" s="113">
        <f>$R52*'Sub Cases Monthly'!M52</f>
        <v>351</v>
      </c>
      <c r="N52" s="113">
        <f>$R52*'Sub Cases Monthly'!N52</f>
        <v>0</v>
      </c>
      <c r="O52" s="113">
        <f>$R52*'Sub Cases Monthly'!O52</f>
        <v>0</v>
      </c>
      <c r="P52" s="114">
        <f>$R52*'Sub Cases Monthly'!P52</f>
        <v>0</v>
      </c>
      <c r="Q52" s="73">
        <f t="shared" si="13"/>
        <v>2502</v>
      </c>
      <c r="R52" s="261">
        <v>9</v>
      </c>
      <c r="S52" s="5"/>
    </row>
    <row r="53" spans="2:19" ht="20.100000000000001" customHeight="1" x14ac:dyDescent="0.2">
      <c r="B53" s="273" t="str">
        <f>IF('Sub Cases Monthly'!B53="","",'Sub Cases Monthly'!B53)</f>
        <v/>
      </c>
      <c r="C53" s="373" t="str">
        <f>'Sub Cases Monthly'!C53:D53</f>
        <v>Non-Homestead Residential Foreclosure (SRS)</v>
      </c>
      <c r="D53" s="374"/>
      <c r="E53" s="109">
        <f>$R53*'Sub Cases Monthly'!E53</f>
        <v>64</v>
      </c>
      <c r="F53" s="110">
        <f>$R53*'Sub Cases Monthly'!F53</f>
        <v>88</v>
      </c>
      <c r="G53" s="110">
        <f>$R53*'Sub Cases Monthly'!G53</f>
        <v>120</v>
      </c>
      <c r="H53" s="110">
        <f>$R53*'Sub Cases Monthly'!H53</f>
        <v>88</v>
      </c>
      <c r="I53" s="110">
        <f>$R53*'Sub Cases Monthly'!I53</f>
        <v>96</v>
      </c>
      <c r="J53" s="110">
        <f>$R53*'Sub Cases Monthly'!J53</f>
        <v>256</v>
      </c>
      <c r="K53" s="110">
        <f>$R53*'Sub Cases Monthly'!K53</f>
        <v>136</v>
      </c>
      <c r="L53" s="110">
        <f>$R53*'Sub Cases Monthly'!L53</f>
        <v>136</v>
      </c>
      <c r="M53" s="110">
        <f>$R53*'Sub Cases Monthly'!M53</f>
        <v>200</v>
      </c>
      <c r="N53" s="110">
        <f>$R53*'Sub Cases Monthly'!N53</f>
        <v>0</v>
      </c>
      <c r="O53" s="110">
        <f>$R53*'Sub Cases Monthly'!O53</f>
        <v>0</v>
      </c>
      <c r="P53" s="111">
        <f>$R53*'Sub Cases Monthly'!P53</f>
        <v>0</v>
      </c>
      <c r="Q53" s="73">
        <f t="shared" si="13"/>
        <v>1184</v>
      </c>
      <c r="R53" s="261">
        <v>8</v>
      </c>
      <c r="S53" s="5"/>
    </row>
    <row r="54" spans="2:19" ht="20.100000000000001" customHeight="1" x14ac:dyDescent="0.2">
      <c r="B54" s="273" t="str">
        <f>IF('Sub Cases Monthly'!B54="","",'Sub Cases Monthly'!B54)</f>
        <v/>
      </c>
      <c r="C54" s="373" t="str">
        <f>'Sub Cases Monthly'!C54:D54</f>
        <v>Other Real Property Actions (SRS)</v>
      </c>
      <c r="D54" s="374"/>
      <c r="E54" s="112">
        <f>$R54*'Sub Cases Monthly'!E54</f>
        <v>150</v>
      </c>
      <c r="F54" s="113">
        <f>$R54*'Sub Cases Monthly'!F54</f>
        <v>144</v>
      </c>
      <c r="G54" s="113">
        <f>$R54*'Sub Cases Monthly'!G54</f>
        <v>138</v>
      </c>
      <c r="H54" s="113">
        <f>$R54*'Sub Cases Monthly'!H54</f>
        <v>96</v>
      </c>
      <c r="I54" s="113">
        <f>$R54*'Sub Cases Monthly'!I54</f>
        <v>132</v>
      </c>
      <c r="J54" s="113">
        <f>$R54*'Sub Cases Monthly'!J54</f>
        <v>120</v>
      </c>
      <c r="K54" s="113">
        <f>$R54*'Sub Cases Monthly'!K54</f>
        <v>108</v>
      </c>
      <c r="L54" s="113">
        <f>$R54*'Sub Cases Monthly'!L54</f>
        <v>114</v>
      </c>
      <c r="M54" s="113">
        <f>$R54*'Sub Cases Monthly'!M54</f>
        <v>114</v>
      </c>
      <c r="N54" s="113">
        <f>$R54*'Sub Cases Monthly'!N54</f>
        <v>0</v>
      </c>
      <c r="O54" s="113">
        <f>$R54*'Sub Cases Monthly'!O54</f>
        <v>0</v>
      </c>
      <c r="P54" s="114">
        <f>$R54*'Sub Cases Monthly'!P54</f>
        <v>0</v>
      </c>
      <c r="Q54" s="73">
        <f t="shared" si="13"/>
        <v>1116</v>
      </c>
      <c r="R54" s="261">
        <v>6</v>
      </c>
      <c r="S54" s="5"/>
    </row>
    <row r="55" spans="2:19" ht="20.100000000000001" customHeight="1" x14ac:dyDescent="0.2">
      <c r="B55" s="273" t="str">
        <f>IF('Sub Cases Monthly'!B55="","",'Sub Cases Monthly'!B55)</f>
        <v/>
      </c>
      <c r="C55" s="373" t="str">
        <f>'Sub Cases Monthly'!C55:D55</f>
        <v>Other Civil (SRS)</v>
      </c>
      <c r="D55" s="374"/>
      <c r="E55" s="109">
        <f>$R55*'Sub Cases Monthly'!E55</f>
        <v>252</v>
      </c>
      <c r="F55" s="110">
        <f>$R55*'Sub Cases Monthly'!F55</f>
        <v>240</v>
      </c>
      <c r="G55" s="110">
        <f>$R55*'Sub Cases Monthly'!G55</f>
        <v>402</v>
      </c>
      <c r="H55" s="110">
        <f>$R55*'Sub Cases Monthly'!H55</f>
        <v>564</v>
      </c>
      <c r="I55" s="110">
        <f>$R55*'Sub Cases Monthly'!I55</f>
        <v>468</v>
      </c>
      <c r="J55" s="110">
        <f>$R55*'Sub Cases Monthly'!J55</f>
        <v>582</v>
      </c>
      <c r="K55" s="110">
        <f>$R55*'Sub Cases Monthly'!K55</f>
        <v>420</v>
      </c>
      <c r="L55" s="110">
        <f>$R55*'Sub Cases Monthly'!L55</f>
        <v>390</v>
      </c>
      <c r="M55" s="110">
        <f>$R55*'Sub Cases Monthly'!M55</f>
        <v>630</v>
      </c>
      <c r="N55" s="110">
        <f>$R55*'Sub Cases Monthly'!N55</f>
        <v>0</v>
      </c>
      <c r="O55" s="110">
        <f>$R55*'Sub Cases Monthly'!O55</f>
        <v>0</v>
      </c>
      <c r="P55" s="111">
        <f>$R55*'Sub Cases Monthly'!P55</f>
        <v>0</v>
      </c>
      <c r="Q55" s="73">
        <f t="shared" si="13"/>
        <v>3948</v>
      </c>
      <c r="R55" s="261">
        <v>6</v>
      </c>
      <c r="S55" s="5"/>
    </row>
    <row r="56" spans="2:19" ht="20.100000000000001" customHeight="1" x14ac:dyDescent="0.2">
      <c r="B56" s="273"/>
      <c r="C56" s="373" t="str">
        <f>'Sub Cases Monthly'!C56:D56</f>
        <v>Involuntary Civil Commitment of Sexually Violent Predators (SRS)</v>
      </c>
      <c r="D56" s="374"/>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3" t="str">
        <f>'Sub Cases Monthly'!C57:D57</f>
        <v>Appeals (AP cases) from County to Circuit Court (SRS)</v>
      </c>
      <c r="D57" s="374"/>
      <c r="E57" s="109">
        <f>$R57*'Sub Cases Monthly'!E57</f>
        <v>4</v>
      </c>
      <c r="F57" s="110">
        <f>$R57*'Sub Cases Monthly'!F57</f>
        <v>0</v>
      </c>
      <c r="G57" s="110">
        <f>$R57*'Sub Cases Monthly'!G57</f>
        <v>0</v>
      </c>
      <c r="H57" s="110">
        <f>$R57*'Sub Cases Monthly'!H57</f>
        <v>4</v>
      </c>
      <c r="I57" s="110">
        <f>$R57*'Sub Cases Monthly'!I57</f>
        <v>0</v>
      </c>
      <c r="J57" s="110">
        <f>$R57*'Sub Cases Monthly'!J57</f>
        <v>4</v>
      </c>
      <c r="K57" s="110">
        <f>$R57*'Sub Cases Monthly'!K57</f>
        <v>4</v>
      </c>
      <c r="L57" s="110">
        <f>$R57*'Sub Cases Monthly'!L57</f>
        <v>4</v>
      </c>
      <c r="M57" s="110">
        <f>$R57*'Sub Cases Monthly'!M57</f>
        <v>0</v>
      </c>
      <c r="N57" s="110">
        <f>$R57*'Sub Cases Monthly'!N57</f>
        <v>0</v>
      </c>
      <c r="O57" s="110">
        <f>$R57*'Sub Cases Monthly'!O57</f>
        <v>0</v>
      </c>
      <c r="P57" s="111">
        <f>$R57*'Sub Cases Monthly'!P57</f>
        <v>0</v>
      </c>
      <c r="Q57" s="73">
        <f t="shared" si="13"/>
        <v>20</v>
      </c>
      <c r="R57" s="261">
        <v>4</v>
      </c>
      <c r="S57" s="5"/>
    </row>
    <row r="58" spans="2:19" ht="20.100000000000001" customHeight="1" x14ac:dyDescent="0.2">
      <c r="B58" s="273"/>
      <c r="C58" s="373" t="str">
        <f>'Sub Cases Monthly'!C58:D58</f>
        <v>Writs of Certiorari (SRS)</v>
      </c>
      <c r="D58" s="374"/>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3" t="str">
        <f>'Sub Cases Monthly'!C59:D59</f>
        <v>Medical Extensions (Petitions to Extend) (Non-SRS)</v>
      </c>
      <c r="D59" s="374"/>
      <c r="E59" s="109">
        <f>$R59*'Sub Cases Monthly'!E59</f>
        <v>6</v>
      </c>
      <c r="F59" s="110">
        <f>$R59*'Sub Cases Monthly'!F59</f>
        <v>6</v>
      </c>
      <c r="G59" s="110">
        <f>$R59*'Sub Cases Monthly'!G59</f>
        <v>3</v>
      </c>
      <c r="H59" s="110">
        <f>$R59*'Sub Cases Monthly'!H59</f>
        <v>8</v>
      </c>
      <c r="I59" s="110">
        <f>$R59*'Sub Cases Monthly'!I59</f>
        <v>6</v>
      </c>
      <c r="J59" s="110">
        <f>$R59*'Sub Cases Monthly'!J59</f>
        <v>10</v>
      </c>
      <c r="K59" s="110">
        <f>$R59*'Sub Cases Monthly'!K59</f>
        <v>4</v>
      </c>
      <c r="L59" s="110">
        <f>$R59*'Sub Cases Monthly'!L59</f>
        <v>11</v>
      </c>
      <c r="M59" s="110">
        <f>$R59*'Sub Cases Monthly'!M59</f>
        <v>12</v>
      </c>
      <c r="N59" s="110">
        <f>$R59*'Sub Cases Monthly'!N59</f>
        <v>0</v>
      </c>
      <c r="O59" s="110">
        <f>$R59*'Sub Cases Monthly'!O59</f>
        <v>0</v>
      </c>
      <c r="P59" s="111">
        <f>$R59*'Sub Cases Monthly'!P59</f>
        <v>0</v>
      </c>
      <c r="Q59" s="73">
        <f t="shared" si="13"/>
        <v>66</v>
      </c>
      <c r="R59" s="261">
        <v>1</v>
      </c>
      <c r="S59" s="5"/>
    </row>
    <row r="60" spans="2:19" ht="20.100000000000001" customHeight="1" x14ac:dyDescent="0.2">
      <c r="B60" s="273"/>
      <c r="C60" s="373" t="str">
        <f>'Sub Cases Monthly'!C60:D60</f>
        <v>Transfers of Lien to Security (Non-SRS)</v>
      </c>
      <c r="D60" s="374"/>
      <c r="E60" s="112">
        <f>$R60*'Sub Cases Monthly'!E60</f>
        <v>0</v>
      </c>
      <c r="F60" s="113">
        <f>$R60*'Sub Cases Monthly'!F60</f>
        <v>9</v>
      </c>
      <c r="G60" s="113">
        <f>$R60*'Sub Cases Monthly'!G60</f>
        <v>6</v>
      </c>
      <c r="H60" s="113">
        <f>$R60*'Sub Cases Monthly'!H60</f>
        <v>0</v>
      </c>
      <c r="I60" s="113">
        <f>$R60*'Sub Cases Monthly'!I60</f>
        <v>0</v>
      </c>
      <c r="J60" s="113">
        <f>$R60*'Sub Cases Monthly'!J60</f>
        <v>3</v>
      </c>
      <c r="K60" s="113">
        <f>$R60*'Sub Cases Monthly'!K60</f>
        <v>3</v>
      </c>
      <c r="L60" s="113">
        <f>$R60*'Sub Cases Monthly'!L60</f>
        <v>0</v>
      </c>
      <c r="M60" s="113">
        <f>$R60*'Sub Cases Monthly'!M60</f>
        <v>6</v>
      </c>
      <c r="N60" s="113">
        <f>$R60*'Sub Cases Monthly'!N60</f>
        <v>0</v>
      </c>
      <c r="O60" s="113">
        <f>$R60*'Sub Cases Monthly'!O60</f>
        <v>0</v>
      </c>
      <c r="P60" s="114">
        <f>$R60*'Sub Cases Monthly'!P60</f>
        <v>0</v>
      </c>
      <c r="Q60" s="73">
        <f t="shared" si="13"/>
        <v>27</v>
      </c>
      <c r="R60" s="261">
        <v>3</v>
      </c>
      <c r="S60" s="5"/>
    </row>
    <row r="61" spans="2:19" ht="20.100000000000001" customHeight="1" x14ac:dyDescent="0.2">
      <c r="B61" s="273"/>
      <c r="C61" s="373" t="str">
        <f>'Sub Cases Monthly'!C61:D61</f>
        <v>Civil Contempt for FTA for Jury Duty (Non-SRS)</v>
      </c>
      <c r="D61" s="374"/>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3" t="str">
        <f>'Sub Cases Monthly'!C62:D62</f>
        <v>Confirmation of Arbitration (Non-SRS)</v>
      </c>
      <c r="D62" s="374"/>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3" t="str">
        <f>'Sub Cases Monthly'!C63:D63</f>
        <v>Out of State Commission for Foreign Subpoena (Non-SRS)</v>
      </c>
      <c r="D63" s="374"/>
      <c r="E63" s="109">
        <f>$R63*'Sub Cases Monthly'!E63</f>
        <v>0</v>
      </c>
      <c r="F63" s="110">
        <f>$R63*'Sub Cases Monthly'!F63</f>
        <v>4</v>
      </c>
      <c r="G63" s="110">
        <f>$R63*'Sub Cases Monthly'!G63</f>
        <v>6</v>
      </c>
      <c r="H63" s="110">
        <f>$R63*'Sub Cases Monthly'!H63</f>
        <v>0</v>
      </c>
      <c r="I63" s="110">
        <f>$R63*'Sub Cases Monthly'!I63</f>
        <v>8</v>
      </c>
      <c r="J63" s="110">
        <f>$R63*'Sub Cases Monthly'!J63</f>
        <v>4</v>
      </c>
      <c r="K63" s="110">
        <f>$R63*'Sub Cases Monthly'!K63</f>
        <v>2</v>
      </c>
      <c r="L63" s="110">
        <f>$R63*'Sub Cases Monthly'!L63</f>
        <v>0</v>
      </c>
      <c r="M63" s="110">
        <f>$R63*'Sub Cases Monthly'!M63</f>
        <v>2</v>
      </c>
      <c r="N63" s="110">
        <f>$R63*'Sub Cases Monthly'!N63</f>
        <v>0</v>
      </c>
      <c r="O63" s="110">
        <f>$R63*'Sub Cases Monthly'!O63</f>
        <v>0</v>
      </c>
      <c r="P63" s="111">
        <f>$R63*'Sub Cases Monthly'!P63</f>
        <v>0</v>
      </c>
      <c r="Q63" s="76">
        <f t="shared" si="13"/>
        <v>26</v>
      </c>
      <c r="R63" s="261">
        <v>2</v>
      </c>
      <c r="S63" s="5"/>
    </row>
    <row r="64" spans="2:19" ht="20.100000000000001" customHeight="1" x14ac:dyDescent="0.2">
      <c r="B64" s="273"/>
      <c r="C64" s="373" t="str">
        <f>'Sub Cases Monthly'!C64:D64</f>
        <v>Foreign Judgments (Non-SRS)</v>
      </c>
      <c r="D64" s="374"/>
      <c r="E64" s="112">
        <f>$R64*'Sub Cases Monthly'!E64</f>
        <v>9</v>
      </c>
      <c r="F64" s="113">
        <f>$R64*'Sub Cases Monthly'!F64</f>
        <v>3</v>
      </c>
      <c r="G64" s="113">
        <f>$R64*'Sub Cases Monthly'!G64</f>
        <v>0</v>
      </c>
      <c r="H64" s="113">
        <f>$R64*'Sub Cases Monthly'!H64</f>
        <v>3</v>
      </c>
      <c r="I64" s="113">
        <f>$R64*'Sub Cases Monthly'!I64</f>
        <v>6</v>
      </c>
      <c r="J64" s="113">
        <f>$R64*'Sub Cases Monthly'!J64</f>
        <v>12</v>
      </c>
      <c r="K64" s="113">
        <f>$R64*'Sub Cases Monthly'!K64</f>
        <v>9</v>
      </c>
      <c r="L64" s="113">
        <f>$R64*'Sub Cases Monthly'!L64</f>
        <v>3</v>
      </c>
      <c r="M64" s="113">
        <f>$R64*'Sub Cases Monthly'!M64</f>
        <v>3</v>
      </c>
      <c r="N64" s="113">
        <f>$R64*'Sub Cases Monthly'!N64</f>
        <v>0</v>
      </c>
      <c r="O64" s="113">
        <f>$R64*'Sub Cases Monthly'!O64</f>
        <v>0</v>
      </c>
      <c r="P64" s="114">
        <f>$R64*'Sub Cases Monthly'!P64</f>
        <v>0</v>
      </c>
      <c r="Q64" s="84">
        <f t="shared" si="13"/>
        <v>48</v>
      </c>
      <c r="R64" s="364">
        <v>3</v>
      </c>
      <c r="S64" s="5"/>
    </row>
    <row r="65" spans="1:19" ht="20.100000000000001" customHeight="1" thickBot="1" x14ac:dyDescent="0.25">
      <c r="B65" s="274"/>
      <c r="C65" s="375" t="str">
        <f>'Sub Cases Monthly'!C65:D65</f>
        <v>Cases unable to be categorized</v>
      </c>
      <c r="D65" s="376"/>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77" t="str">
        <f>'Sub Cases Monthly'!C66:D66</f>
        <v>Total Circuit Civil =</v>
      </c>
      <c r="D66" s="378"/>
      <c r="E66" s="292">
        <f t="shared" ref="E66:P66" si="14">SUM(E44:E65)</f>
        <v>1717</v>
      </c>
      <c r="F66" s="293">
        <f t="shared" si="14"/>
        <v>1675</v>
      </c>
      <c r="G66" s="293">
        <f t="shared" si="14"/>
        <v>1753</v>
      </c>
      <c r="H66" s="293">
        <f t="shared" si="14"/>
        <v>1974</v>
      </c>
      <c r="I66" s="293">
        <f t="shared" si="14"/>
        <v>1862</v>
      </c>
      <c r="J66" s="293">
        <f t="shared" si="14"/>
        <v>2673</v>
      </c>
      <c r="K66" s="293">
        <f t="shared" si="14"/>
        <v>2258</v>
      </c>
      <c r="L66" s="293">
        <f t="shared" si="14"/>
        <v>2106</v>
      </c>
      <c r="M66" s="293">
        <f t="shared" si="14"/>
        <v>2552</v>
      </c>
      <c r="N66" s="293">
        <f t="shared" si="14"/>
        <v>0</v>
      </c>
      <c r="O66" s="293">
        <f t="shared" si="14"/>
        <v>0</v>
      </c>
      <c r="P66" s="294">
        <f t="shared" si="14"/>
        <v>0</v>
      </c>
      <c r="Q66" s="83">
        <f t="shared" si="13"/>
        <v>18570</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0" t="str">
        <f>'Sub Cases Monthly'!C69:D69</f>
        <v>Small Claims (up to $5,000) (SRS)</v>
      </c>
      <c r="D69" s="381"/>
      <c r="E69" s="145">
        <f>$R69*'Sub Cases Monthly'!E69</f>
        <v>2550</v>
      </c>
      <c r="F69" s="146">
        <f>$R69*'Sub Cases Monthly'!F69</f>
        <v>2604</v>
      </c>
      <c r="G69" s="146">
        <f>$R69*'Sub Cases Monthly'!G69</f>
        <v>2682</v>
      </c>
      <c r="H69" s="146">
        <f>$R69*'Sub Cases Monthly'!H69</f>
        <v>2964</v>
      </c>
      <c r="I69" s="146">
        <f>$R69*'Sub Cases Monthly'!I69</f>
        <v>2310</v>
      </c>
      <c r="J69" s="146">
        <f>$R69*'Sub Cases Monthly'!J69</f>
        <v>2160</v>
      </c>
      <c r="K69" s="146">
        <f>$R69*'Sub Cases Monthly'!K69</f>
        <v>1992</v>
      </c>
      <c r="L69" s="146">
        <f>$R69*'Sub Cases Monthly'!L69</f>
        <v>3144</v>
      </c>
      <c r="M69" s="146">
        <f>$R69*'Sub Cases Monthly'!M69</f>
        <v>4092</v>
      </c>
      <c r="N69" s="146">
        <f>$R69*'Sub Cases Monthly'!N69</f>
        <v>0</v>
      </c>
      <c r="O69" s="146">
        <f>$R69*'Sub Cases Monthly'!O69</f>
        <v>0</v>
      </c>
      <c r="P69" s="147">
        <f>$R69*'Sub Cases Monthly'!P69</f>
        <v>0</v>
      </c>
      <c r="Q69" s="71">
        <f t="shared" ref="Q69:Q81" si="16">SUM(E69:P69)</f>
        <v>24498</v>
      </c>
      <c r="R69" s="295">
        <v>6</v>
      </c>
      <c r="S69" s="5"/>
    </row>
    <row r="70" spans="1:19" ht="20.100000000000001" customHeight="1" x14ac:dyDescent="0.2">
      <c r="B70" s="273" t="str">
        <f>IF('Sub Cases Monthly'!B70="","",'Sub Cases Monthly'!B70)</f>
        <v/>
      </c>
      <c r="C70" s="373" t="str">
        <f>'Sub Cases Monthly'!C70:D70</f>
        <v>Small Claims ($5,001 - $8,000) (SRS)</v>
      </c>
      <c r="D70" s="374"/>
      <c r="E70" s="109">
        <f>$R70*'Sub Cases Monthly'!E70</f>
        <v>540</v>
      </c>
      <c r="F70" s="110">
        <f>$R70*'Sub Cases Monthly'!F70</f>
        <v>648</v>
      </c>
      <c r="G70" s="110">
        <f>$R70*'Sub Cases Monthly'!G70</f>
        <v>558</v>
      </c>
      <c r="H70" s="110">
        <f>$R70*'Sub Cases Monthly'!H70</f>
        <v>540</v>
      </c>
      <c r="I70" s="110">
        <f>$R70*'Sub Cases Monthly'!I70</f>
        <v>276</v>
      </c>
      <c r="J70" s="110">
        <f>$R70*'Sub Cases Monthly'!J70</f>
        <v>576</v>
      </c>
      <c r="K70" s="110">
        <f>$R70*'Sub Cases Monthly'!K70</f>
        <v>294</v>
      </c>
      <c r="L70" s="110">
        <f>$R70*'Sub Cases Monthly'!L70</f>
        <v>624</v>
      </c>
      <c r="M70" s="110">
        <f>$R70*'Sub Cases Monthly'!M70</f>
        <v>702</v>
      </c>
      <c r="N70" s="110">
        <f>$R70*'Sub Cases Monthly'!N70</f>
        <v>0</v>
      </c>
      <c r="O70" s="110">
        <f>$R70*'Sub Cases Monthly'!O70</f>
        <v>0</v>
      </c>
      <c r="P70" s="111">
        <f>$R70*'Sub Cases Monthly'!P70</f>
        <v>0</v>
      </c>
      <c r="Q70" s="73">
        <f t="shared" si="16"/>
        <v>4758</v>
      </c>
      <c r="R70" s="296">
        <v>6</v>
      </c>
      <c r="S70" s="5"/>
    </row>
    <row r="71" spans="1:19" ht="20.100000000000001" hidden="1" customHeight="1" x14ac:dyDescent="0.2">
      <c r="B71" s="273" t="str">
        <f>IF('Sub Cases Monthly'!B71="","",'Sub Cases Monthly'!B71)</f>
        <v/>
      </c>
      <c r="C71" s="373" t="str">
        <f>'Sub Cases Monthly'!C71:D71</f>
        <v>Civil ($5,001 - $15,000) (SRS)</v>
      </c>
      <c r="D71" s="374"/>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3" t="str">
        <f>'Sub Cases Monthly'!C72:D72</f>
        <v>Civil ($8,001 - $15,000) (SRS)</v>
      </c>
      <c r="D72" s="374"/>
      <c r="E72" s="109">
        <f>$R72*'Sub Cases Monthly'!E72</f>
        <v>460</v>
      </c>
      <c r="F72" s="110">
        <f>$R72*'Sub Cases Monthly'!F72</f>
        <v>460</v>
      </c>
      <c r="G72" s="110">
        <f>$R72*'Sub Cases Monthly'!G72</f>
        <v>565</v>
      </c>
      <c r="H72" s="110">
        <f>$R72*'Sub Cases Monthly'!H72</f>
        <v>510</v>
      </c>
      <c r="I72" s="110">
        <f>$R72*'Sub Cases Monthly'!I72</f>
        <v>360</v>
      </c>
      <c r="J72" s="110">
        <f>$R72*'Sub Cases Monthly'!J72</f>
        <v>485</v>
      </c>
      <c r="K72" s="110">
        <f>$R72*'Sub Cases Monthly'!K72</f>
        <v>360</v>
      </c>
      <c r="L72" s="110">
        <f>$R72*'Sub Cases Monthly'!L72</f>
        <v>450</v>
      </c>
      <c r="M72" s="110">
        <f>$R72*'Sub Cases Monthly'!M72</f>
        <v>570</v>
      </c>
      <c r="N72" s="110">
        <f>$R72*'Sub Cases Monthly'!N72</f>
        <v>0</v>
      </c>
      <c r="O72" s="110">
        <f>$R72*'Sub Cases Monthly'!O72</f>
        <v>0</v>
      </c>
      <c r="P72" s="111">
        <f>$R72*'Sub Cases Monthly'!P72</f>
        <v>0</v>
      </c>
      <c r="Q72" s="73">
        <f t="shared" si="16"/>
        <v>4220</v>
      </c>
      <c r="R72" s="297">
        <v>5</v>
      </c>
      <c r="S72" s="5"/>
    </row>
    <row r="73" spans="1:19" ht="20.100000000000001" customHeight="1" x14ac:dyDescent="0.2">
      <c r="B73" s="273" t="str">
        <f>IF('Sub Cases Monthly'!B73="","",'Sub Cases Monthly'!B73)</f>
        <v/>
      </c>
      <c r="C73" s="373" t="str">
        <f>'Sub Cases Monthly'!C73:D73</f>
        <v>Civil ($15,001 - $30,000) (SRS)</v>
      </c>
      <c r="D73" s="374"/>
      <c r="E73" s="253">
        <f>$R73*'Sub Cases Monthly'!E73</f>
        <v>290</v>
      </c>
      <c r="F73" s="254">
        <f>$R73*'Sub Cases Monthly'!F73</f>
        <v>285</v>
      </c>
      <c r="G73" s="254">
        <f>$R73*'Sub Cases Monthly'!G73</f>
        <v>300</v>
      </c>
      <c r="H73" s="254">
        <f>$R73*'Sub Cases Monthly'!H73</f>
        <v>230</v>
      </c>
      <c r="I73" s="254">
        <f>$R73*'Sub Cases Monthly'!I73</f>
        <v>275</v>
      </c>
      <c r="J73" s="254">
        <f>$R73*'Sub Cases Monthly'!J73</f>
        <v>275</v>
      </c>
      <c r="K73" s="254">
        <f>$R73*'Sub Cases Monthly'!K73</f>
        <v>215</v>
      </c>
      <c r="L73" s="254">
        <f>$R73*'Sub Cases Monthly'!L73</f>
        <v>295</v>
      </c>
      <c r="M73" s="254">
        <f>$R73*'Sub Cases Monthly'!M73</f>
        <v>280</v>
      </c>
      <c r="N73" s="254">
        <f>$R73*'Sub Cases Monthly'!N73</f>
        <v>0</v>
      </c>
      <c r="O73" s="254">
        <f>$R73*'Sub Cases Monthly'!O73</f>
        <v>0</v>
      </c>
      <c r="P73" s="255">
        <f>$R73*'Sub Cases Monthly'!P73</f>
        <v>0</v>
      </c>
      <c r="Q73" s="73">
        <f t="shared" si="16"/>
        <v>2445</v>
      </c>
      <c r="R73" s="297">
        <v>5</v>
      </c>
      <c r="S73" s="5"/>
    </row>
    <row r="74" spans="1:19" ht="20.100000000000001" customHeight="1" x14ac:dyDescent="0.2">
      <c r="B74" s="273" t="str">
        <f>IF('Sub Cases Monthly'!B74="","",'Sub Cases Monthly'!B74)</f>
        <v/>
      </c>
      <c r="C74" s="373" t="str">
        <f>'Sub Cases Monthly'!C74:D74</f>
        <v>Replevins (SRS)</v>
      </c>
      <c r="D74" s="374"/>
      <c r="E74" s="109">
        <f>$R74*'Sub Cases Monthly'!E74</f>
        <v>8</v>
      </c>
      <c r="F74" s="110">
        <f>$R74*'Sub Cases Monthly'!F74</f>
        <v>8</v>
      </c>
      <c r="G74" s="110">
        <f>$R74*'Sub Cases Monthly'!G74</f>
        <v>8</v>
      </c>
      <c r="H74" s="110">
        <f>$R74*'Sub Cases Monthly'!H74</f>
        <v>32</v>
      </c>
      <c r="I74" s="110">
        <f>$R74*'Sub Cases Monthly'!I74</f>
        <v>8</v>
      </c>
      <c r="J74" s="110">
        <f>$R74*'Sub Cases Monthly'!J74</f>
        <v>8</v>
      </c>
      <c r="K74" s="110">
        <f>$R74*'Sub Cases Monthly'!K74</f>
        <v>20</v>
      </c>
      <c r="L74" s="110">
        <f>$R74*'Sub Cases Monthly'!L74</f>
        <v>20</v>
      </c>
      <c r="M74" s="110">
        <f>$R74*'Sub Cases Monthly'!M74</f>
        <v>8</v>
      </c>
      <c r="N74" s="110">
        <f>$R74*'Sub Cases Monthly'!N74</f>
        <v>0</v>
      </c>
      <c r="O74" s="110">
        <f>$R74*'Sub Cases Monthly'!O74</f>
        <v>0</v>
      </c>
      <c r="P74" s="111">
        <f>$R74*'Sub Cases Monthly'!P74</f>
        <v>0</v>
      </c>
      <c r="Q74" s="73">
        <f t="shared" si="16"/>
        <v>120</v>
      </c>
      <c r="R74" s="296">
        <v>4</v>
      </c>
      <c r="S74" s="5"/>
    </row>
    <row r="75" spans="1:19" ht="20.100000000000001" customHeight="1" x14ac:dyDescent="0.2">
      <c r="B75" s="273" t="str">
        <f>IF('Sub Cases Monthly'!B75="","",'Sub Cases Monthly'!B75)</f>
        <v/>
      </c>
      <c r="C75" s="373" t="str">
        <f>'Sub Cases Monthly'!C75:D75</f>
        <v>Evictions (SRS)</v>
      </c>
      <c r="D75" s="374"/>
      <c r="E75" s="112">
        <f>$R75*'Sub Cases Monthly'!E75</f>
        <v>1284</v>
      </c>
      <c r="F75" s="113">
        <f>$R75*'Sub Cases Monthly'!F75</f>
        <v>972</v>
      </c>
      <c r="G75" s="113">
        <f>$R75*'Sub Cases Monthly'!G75</f>
        <v>990</v>
      </c>
      <c r="H75" s="113">
        <f>$R75*'Sub Cases Monthly'!H75</f>
        <v>1116</v>
      </c>
      <c r="I75" s="113">
        <f>$R75*'Sub Cases Monthly'!I75</f>
        <v>1272</v>
      </c>
      <c r="J75" s="113">
        <f>$R75*'Sub Cases Monthly'!J75</f>
        <v>1170</v>
      </c>
      <c r="K75" s="113">
        <f>$R75*'Sub Cases Monthly'!K75</f>
        <v>1356</v>
      </c>
      <c r="L75" s="113">
        <f>$R75*'Sub Cases Monthly'!L75</f>
        <v>1452</v>
      </c>
      <c r="M75" s="113">
        <f>$R75*'Sub Cases Monthly'!M75</f>
        <v>1890</v>
      </c>
      <c r="N75" s="113">
        <f>$R75*'Sub Cases Monthly'!N75</f>
        <v>0</v>
      </c>
      <c r="O75" s="113">
        <f>$R75*'Sub Cases Monthly'!O75</f>
        <v>0</v>
      </c>
      <c r="P75" s="114">
        <f>$R75*'Sub Cases Monthly'!P75</f>
        <v>0</v>
      </c>
      <c r="Q75" s="73">
        <f t="shared" si="16"/>
        <v>11502</v>
      </c>
      <c r="R75" s="296">
        <v>6</v>
      </c>
      <c r="S75" s="5"/>
    </row>
    <row r="76" spans="1:19" ht="20.100000000000001" customHeight="1" x14ac:dyDescent="0.2">
      <c r="B76" s="273" t="str">
        <f>IF('Sub Cases Monthly'!B76="","",'Sub Cases Monthly'!B76)</f>
        <v/>
      </c>
      <c r="C76" s="373" t="str">
        <f>'Sub Cases Monthly'!C76:D76</f>
        <v>Other County Civil (Non-Monetary) (SRS)</v>
      </c>
      <c r="D76" s="374"/>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16</v>
      </c>
      <c r="L76" s="110">
        <f>$R76*'Sub Cases Monthly'!L76</f>
        <v>12</v>
      </c>
      <c r="M76" s="110">
        <f>$R76*'Sub Cases Monthly'!M76</f>
        <v>4</v>
      </c>
      <c r="N76" s="110">
        <f>$R76*'Sub Cases Monthly'!N76</f>
        <v>0</v>
      </c>
      <c r="O76" s="110">
        <f>$R76*'Sub Cases Monthly'!O76</f>
        <v>0</v>
      </c>
      <c r="P76" s="111">
        <f>$R76*'Sub Cases Monthly'!P76</f>
        <v>0</v>
      </c>
      <c r="Q76" s="73">
        <f t="shared" si="16"/>
        <v>96</v>
      </c>
      <c r="R76" s="296">
        <v>4</v>
      </c>
      <c r="S76" s="5"/>
    </row>
    <row r="77" spans="1:19" ht="20.100000000000001" customHeight="1" x14ac:dyDescent="0.2">
      <c r="B77" s="273" t="str">
        <f>IF('Sub Cases Monthly'!B77="","",'Sub Cases Monthly'!B77)</f>
        <v/>
      </c>
      <c r="C77" s="373" t="str">
        <f>'Sub Cases Monthly'!C77:D77</f>
        <v>Registry Deposits without an Underlying Case (Non-SRS)</v>
      </c>
      <c r="D77" s="374"/>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6</v>
      </c>
      <c r="L77" s="113">
        <f>$R77*'Sub Cases Monthly'!L77</f>
        <v>3</v>
      </c>
      <c r="M77" s="113">
        <f>$R77*'Sub Cases Monthly'!M77</f>
        <v>3</v>
      </c>
      <c r="N77" s="113">
        <f>$R77*'Sub Cases Monthly'!N77</f>
        <v>0</v>
      </c>
      <c r="O77" s="113">
        <f>$R77*'Sub Cases Monthly'!O77</f>
        <v>0</v>
      </c>
      <c r="P77" s="114">
        <f>$R77*'Sub Cases Monthly'!P77</f>
        <v>0</v>
      </c>
      <c r="Q77" s="76">
        <f t="shared" si="16"/>
        <v>27</v>
      </c>
      <c r="R77" s="296">
        <v>3</v>
      </c>
      <c r="S77" s="5"/>
    </row>
    <row r="78" spans="1:19" ht="20.100000000000001" customHeight="1" x14ac:dyDescent="0.2">
      <c r="B78" s="273" t="str">
        <f>IF('Sub Cases Monthly'!B78="","",'Sub Cases Monthly'!B78)</f>
        <v/>
      </c>
      <c r="C78" s="373" t="str">
        <f>'Sub Cases Monthly'!C78:D78</f>
        <v>Foreign Judgments (Non-SRS)</v>
      </c>
      <c r="D78" s="374"/>
      <c r="E78" s="109">
        <f>$R78*'Sub Cases Monthly'!E78</f>
        <v>6</v>
      </c>
      <c r="F78" s="110">
        <f>$R78*'Sub Cases Monthly'!F78</f>
        <v>0</v>
      </c>
      <c r="G78" s="110">
        <f>$R78*'Sub Cases Monthly'!G78</f>
        <v>0</v>
      </c>
      <c r="H78" s="110">
        <f>$R78*'Sub Cases Monthly'!H78</f>
        <v>0</v>
      </c>
      <c r="I78" s="110">
        <f>$R78*'Sub Cases Monthly'!I78</f>
        <v>0</v>
      </c>
      <c r="J78" s="110">
        <f>$R78*'Sub Cases Monthly'!J78</f>
        <v>3</v>
      </c>
      <c r="K78" s="110">
        <f>$R78*'Sub Cases Monthly'!K78</f>
        <v>6</v>
      </c>
      <c r="L78" s="110">
        <f>$R78*'Sub Cases Monthly'!L78</f>
        <v>21</v>
      </c>
      <c r="M78" s="110">
        <f>$R78*'Sub Cases Monthly'!M78</f>
        <v>3</v>
      </c>
      <c r="N78" s="110">
        <f>$R78*'Sub Cases Monthly'!N78</f>
        <v>0</v>
      </c>
      <c r="O78" s="110">
        <f>$R78*'Sub Cases Monthly'!O78</f>
        <v>0</v>
      </c>
      <c r="P78" s="111">
        <f>$R78*'Sub Cases Monthly'!P78</f>
        <v>0</v>
      </c>
      <c r="Q78" s="74">
        <f t="shared" si="16"/>
        <v>39</v>
      </c>
      <c r="R78" s="296">
        <v>3</v>
      </c>
      <c r="S78" s="5"/>
    </row>
    <row r="79" spans="1:19" ht="20.100000000000001" customHeight="1" x14ac:dyDescent="0.2">
      <c r="B79" s="273" t="str">
        <f>IF('Sub Cases Monthly'!B79="","",'Sub Cases Monthly'!B79)</f>
        <v/>
      </c>
      <c r="C79" s="373" t="str">
        <f>'Sub Cases Monthly'!C79:D79</f>
        <v>Applications for Voluntary Binding Arbitration (Non-SRS)</v>
      </c>
      <c r="D79" s="374"/>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75" t="str">
        <f>'Sub Cases Monthly'!C80:D80</f>
        <v>Cases unable to be categorized</v>
      </c>
      <c r="D80" s="376"/>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77" t="str">
        <f>'Sub Cases Monthly'!C81:D81</f>
        <v>Total County Civil =</v>
      </c>
      <c r="D81" s="378"/>
      <c r="E81" s="292">
        <f t="shared" ref="E81:P81" si="17">SUM(E69:E80)</f>
        <v>5161</v>
      </c>
      <c r="F81" s="293">
        <f t="shared" si="17"/>
        <v>4996</v>
      </c>
      <c r="G81" s="293">
        <f t="shared" si="17"/>
        <v>5123</v>
      </c>
      <c r="H81" s="293">
        <f t="shared" si="17"/>
        <v>5399</v>
      </c>
      <c r="I81" s="293">
        <f t="shared" si="17"/>
        <v>4511</v>
      </c>
      <c r="J81" s="293">
        <f t="shared" si="17"/>
        <v>4677</v>
      </c>
      <c r="K81" s="293">
        <f t="shared" si="17"/>
        <v>4265</v>
      </c>
      <c r="L81" s="293">
        <f t="shared" si="17"/>
        <v>6021</v>
      </c>
      <c r="M81" s="293">
        <f t="shared" si="17"/>
        <v>7552</v>
      </c>
      <c r="N81" s="293">
        <f t="shared" si="17"/>
        <v>0</v>
      </c>
      <c r="O81" s="293">
        <f t="shared" si="17"/>
        <v>0</v>
      </c>
      <c r="P81" s="294">
        <f t="shared" si="17"/>
        <v>0</v>
      </c>
      <c r="Q81" s="127">
        <f t="shared" si="16"/>
        <v>47705</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0" t="str">
        <f>'Sub Cases Monthly'!C84:D84</f>
        <v>Probate (SRS)</v>
      </c>
      <c r="D84" s="381"/>
      <c r="E84" s="106">
        <f>$R84*'Sub Cases Monthly'!E84</f>
        <v>1512</v>
      </c>
      <c r="F84" s="107">
        <f>$R84*'Sub Cases Monthly'!F84</f>
        <v>1505</v>
      </c>
      <c r="G84" s="107">
        <f>$R84*'Sub Cases Monthly'!G84</f>
        <v>1274</v>
      </c>
      <c r="H84" s="107">
        <f>$R84*'Sub Cases Monthly'!H84</f>
        <v>1533</v>
      </c>
      <c r="I84" s="107">
        <f>$R84*'Sub Cases Monthly'!I84</f>
        <v>1568</v>
      </c>
      <c r="J84" s="107">
        <f>$R84*'Sub Cases Monthly'!J84</f>
        <v>1680</v>
      </c>
      <c r="K84" s="107">
        <f>$R84*'Sub Cases Monthly'!K84</f>
        <v>1757</v>
      </c>
      <c r="L84" s="107">
        <f>$R84*'Sub Cases Monthly'!L84</f>
        <v>1498</v>
      </c>
      <c r="M84" s="107">
        <f>$R84*'Sub Cases Monthly'!M84</f>
        <v>1589</v>
      </c>
      <c r="N84" s="107">
        <f>$R84*'Sub Cases Monthly'!N84</f>
        <v>0</v>
      </c>
      <c r="O84" s="107">
        <f>$R84*'Sub Cases Monthly'!O84</f>
        <v>0</v>
      </c>
      <c r="P84" s="108">
        <f>$R84*'Sub Cases Monthly'!P84</f>
        <v>0</v>
      </c>
      <c r="Q84" s="71">
        <f t="shared" ref="Q84:Q102" si="19">SUM(E84:P84)</f>
        <v>13916</v>
      </c>
      <c r="R84" s="295">
        <v>7</v>
      </c>
      <c r="S84" s="5"/>
    </row>
    <row r="85" spans="2:19" ht="20.100000000000001" customHeight="1" x14ac:dyDescent="0.2">
      <c r="B85" s="273" t="str">
        <f>IF('Sub Cases Monthly'!B85="","",'Sub Cases Monthly'!B85)</f>
        <v/>
      </c>
      <c r="C85" s="373" t="str">
        <f>'Sub Cases Monthly'!C85:D85</f>
        <v>Guardianship (SRS)</v>
      </c>
      <c r="D85" s="374"/>
      <c r="E85" s="109">
        <f>$R85*'Sub Cases Monthly'!E85</f>
        <v>300</v>
      </c>
      <c r="F85" s="110">
        <f>$R85*'Sub Cases Monthly'!F85</f>
        <v>240</v>
      </c>
      <c r="G85" s="110">
        <f>$R85*'Sub Cases Monthly'!G85</f>
        <v>160</v>
      </c>
      <c r="H85" s="110">
        <f>$R85*'Sub Cases Monthly'!H85</f>
        <v>280</v>
      </c>
      <c r="I85" s="110">
        <f>$R85*'Sub Cases Monthly'!I85</f>
        <v>380</v>
      </c>
      <c r="J85" s="110">
        <f>$R85*'Sub Cases Monthly'!J85</f>
        <v>290</v>
      </c>
      <c r="K85" s="110">
        <f>$R85*'Sub Cases Monthly'!K85</f>
        <v>190</v>
      </c>
      <c r="L85" s="110">
        <f>$R85*'Sub Cases Monthly'!L85</f>
        <v>340</v>
      </c>
      <c r="M85" s="110">
        <f>$R85*'Sub Cases Monthly'!M85</f>
        <v>250</v>
      </c>
      <c r="N85" s="110">
        <f>$R85*'Sub Cases Monthly'!N85</f>
        <v>0</v>
      </c>
      <c r="O85" s="110">
        <f>$R85*'Sub Cases Monthly'!O85</f>
        <v>0</v>
      </c>
      <c r="P85" s="111">
        <f>$R85*'Sub Cases Monthly'!P85</f>
        <v>0</v>
      </c>
      <c r="Q85" s="73">
        <f t="shared" si="19"/>
        <v>2430</v>
      </c>
      <c r="R85" s="296">
        <v>10</v>
      </c>
      <c r="S85" s="5"/>
    </row>
    <row r="86" spans="2:19" ht="20.100000000000001" customHeight="1" x14ac:dyDescent="0.2">
      <c r="B86" s="273" t="str">
        <f>IF('Sub Cases Monthly'!B86="","",'Sub Cases Monthly'!B86)</f>
        <v/>
      </c>
      <c r="C86" s="373" t="str">
        <f>'Sub Cases Monthly'!C86:D86</f>
        <v>Probate Trust (SRS)</v>
      </c>
      <c r="D86" s="374"/>
      <c r="E86" s="112">
        <f>$R86*'Sub Cases Monthly'!E86</f>
        <v>42</v>
      </c>
      <c r="F86" s="113">
        <f>$R86*'Sub Cases Monthly'!F86</f>
        <v>0</v>
      </c>
      <c r="G86" s="113">
        <f>$R86*'Sub Cases Monthly'!G86</f>
        <v>35</v>
      </c>
      <c r="H86" s="113">
        <f>$R86*'Sub Cases Monthly'!H86</f>
        <v>21</v>
      </c>
      <c r="I86" s="113">
        <f>$R86*'Sub Cases Monthly'!I86</f>
        <v>7</v>
      </c>
      <c r="J86" s="113">
        <f>$R86*'Sub Cases Monthly'!J86</f>
        <v>42</v>
      </c>
      <c r="K86" s="113">
        <f>$R86*'Sub Cases Monthly'!K86</f>
        <v>14</v>
      </c>
      <c r="L86" s="113">
        <f>$R86*'Sub Cases Monthly'!L86</f>
        <v>28</v>
      </c>
      <c r="M86" s="113">
        <f>$R86*'Sub Cases Monthly'!M86</f>
        <v>0</v>
      </c>
      <c r="N86" s="113">
        <f>$R86*'Sub Cases Monthly'!N86</f>
        <v>0</v>
      </c>
      <c r="O86" s="113">
        <f>$R86*'Sub Cases Monthly'!O86</f>
        <v>0</v>
      </c>
      <c r="P86" s="114">
        <f>$R86*'Sub Cases Monthly'!P86</f>
        <v>0</v>
      </c>
      <c r="Q86" s="73">
        <f t="shared" si="19"/>
        <v>189</v>
      </c>
      <c r="R86" s="296">
        <v>7</v>
      </c>
      <c r="S86" s="5"/>
    </row>
    <row r="87" spans="2:19" ht="20.100000000000001" customHeight="1" x14ac:dyDescent="0.2">
      <c r="B87" s="273" t="str">
        <f>IF('Sub Cases Monthly'!B87="","",'Sub Cases Monthly'!B87)</f>
        <v/>
      </c>
      <c r="C87" s="373" t="str">
        <f>'Sub Cases Monthly'!C87:D87</f>
        <v>Baker Act (SRS)</v>
      </c>
      <c r="D87" s="374"/>
      <c r="E87" s="109">
        <f>$R87*'Sub Cases Monthly'!E87</f>
        <v>366</v>
      </c>
      <c r="F87" s="110">
        <f>$R87*'Sub Cases Monthly'!F87</f>
        <v>288</v>
      </c>
      <c r="G87" s="110">
        <f>$R87*'Sub Cases Monthly'!G87</f>
        <v>378</v>
      </c>
      <c r="H87" s="110">
        <f>$R87*'Sub Cases Monthly'!H87</f>
        <v>432</v>
      </c>
      <c r="I87" s="110">
        <f>$R87*'Sub Cases Monthly'!I87</f>
        <v>336</v>
      </c>
      <c r="J87" s="110">
        <f>$R87*'Sub Cases Monthly'!J87</f>
        <v>546</v>
      </c>
      <c r="K87" s="110">
        <f>$R87*'Sub Cases Monthly'!K87</f>
        <v>348</v>
      </c>
      <c r="L87" s="110">
        <f>$R87*'Sub Cases Monthly'!L87</f>
        <v>294</v>
      </c>
      <c r="M87" s="110">
        <f>$R87*'Sub Cases Monthly'!M87</f>
        <v>348</v>
      </c>
      <c r="N87" s="110">
        <f>$R87*'Sub Cases Monthly'!N87</f>
        <v>0</v>
      </c>
      <c r="O87" s="110">
        <f>$R87*'Sub Cases Monthly'!O87</f>
        <v>0</v>
      </c>
      <c r="P87" s="111">
        <f>$R87*'Sub Cases Monthly'!P87</f>
        <v>0</v>
      </c>
      <c r="Q87" s="73">
        <f t="shared" si="19"/>
        <v>3336</v>
      </c>
      <c r="R87" s="296">
        <v>6</v>
      </c>
      <c r="S87" s="5"/>
    </row>
    <row r="88" spans="2:19" ht="20.100000000000001" customHeight="1" x14ac:dyDescent="0.2">
      <c r="B88" s="273" t="str">
        <f>IF('Sub Cases Monthly'!B88="","",'Sub Cases Monthly'!B88)</f>
        <v/>
      </c>
      <c r="C88" s="373" t="str">
        <f>'Sub Cases Monthly'!C88:D88</f>
        <v>Substance Abuse Act (SRS)</v>
      </c>
      <c r="D88" s="374"/>
      <c r="E88" s="112">
        <f>$R88*'Sub Cases Monthly'!E88</f>
        <v>114</v>
      </c>
      <c r="F88" s="113">
        <f>$R88*'Sub Cases Monthly'!F88</f>
        <v>108</v>
      </c>
      <c r="G88" s="113">
        <f>$R88*'Sub Cases Monthly'!G88</f>
        <v>84</v>
      </c>
      <c r="H88" s="113">
        <f>$R88*'Sub Cases Monthly'!H88</f>
        <v>108</v>
      </c>
      <c r="I88" s="113">
        <f>$R88*'Sub Cases Monthly'!I88</f>
        <v>162</v>
      </c>
      <c r="J88" s="113">
        <f>$R88*'Sub Cases Monthly'!J88</f>
        <v>150</v>
      </c>
      <c r="K88" s="113">
        <f>$R88*'Sub Cases Monthly'!K88</f>
        <v>162</v>
      </c>
      <c r="L88" s="113">
        <f>$R88*'Sub Cases Monthly'!L88</f>
        <v>174</v>
      </c>
      <c r="M88" s="113">
        <f>$R88*'Sub Cases Monthly'!M88</f>
        <v>90</v>
      </c>
      <c r="N88" s="113">
        <f>$R88*'Sub Cases Monthly'!N88</f>
        <v>0</v>
      </c>
      <c r="O88" s="113">
        <f>$R88*'Sub Cases Monthly'!O88</f>
        <v>0</v>
      </c>
      <c r="P88" s="114">
        <f>$R88*'Sub Cases Monthly'!P88</f>
        <v>0</v>
      </c>
      <c r="Q88" s="73">
        <f t="shared" si="19"/>
        <v>1152</v>
      </c>
      <c r="R88" s="296">
        <v>6</v>
      </c>
      <c r="S88" s="5"/>
    </row>
    <row r="89" spans="2:19" ht="20.100000000000001" customHeight="1" x14ac:dyDescent="0.2">
      <c r="B89" s="273" t="str">
        <f>IF('Sub Cases Monthly'!B89="","",'Sub Cases Monthly'!B89)</f>
        <v/>
      </c>
      <c r="C89" s="373" t="str">
        <f>'Sub Cases Monthly'!C89:D89</f>
        <v>Other Social (SRS)</v>
      </c>
      <c r="D89" s="374"/>
      <c r="E89" s="109">
        <f>$R89*'Sub Cases Monthly'!E89</f>
        <v>68</v>
      </c>
      <c r="F89" s="110">
        <f>$R89*'Sub Cases Monthly'!F89</f>
        <v>20</v>
      </c>
      <c r="G89" s="110">
        <f>$R89*'Sub Cases Monthly'!G89</f>
        <v>20</v>
      </c>
      <c r="H89" s="110">
        <f>$R89*'Sub Cases Monthly'!H89</f>
        <v>48</v>
      </c>
      <c r="I89" s="110">
        <f>$R89*'Sub Cases Monthly'!I89</f>
        <v>48</v>
      </c>
      <c r="J89" s="110">
        <f>$R89*'Sub Cases Monthly'!J89</f>
        <v>64</v>
      </c>
      <c r="K89" s="110">
        <f>$R89*'Sub Cases Monthly'!K89</f>
        <v>24</v>
      </c>
      <c r="L89" s="110">
        <f>$R89*'Sub Cases Monthly'!L89</f>
        <v>44</v>
      </c>
      <c r="M89" s="110">
        <f>$R89*'Sub Cases Monthly'!M89</f>
        <v>44</v>
      </c>
      <c r="N89" s="110">
        <f>$R89*'Sub Cases Monthly'!N89</f>
        <v>0</v>
      </c>
      <c r="O89" s="110">
        <f>$R89*'Sub Cases Monthly'!O89</f>
        <v>0</v>
      </c>
      <c r="P89" s="111">
        <f>$R89*'Sub Cases Monthly'!P89</f>
        <v>0</v>
      </c>
      <c r="Q89" s="73">
        <f t="shared" si="19"/>
        <v>380</v>
      </c>
      <c r="R89" s="296">
        <v>4</v>
      </c>
      <c r="S89" s="5"/>
    </row>
    <row r="90" spans="2:19" ht="20.100000000000001" customHeight="1" x14ac:dyDescent="0.2">
      <c r="B90" s="273"/>
      <c r="C90" s="373" t="str">
        <f>'Sub Cases Monthly'!C90:D90</f>
        <v>Involuntary Civil Commitment of Sexually Violent Predators (SRS)</v>
      </c>
      <c r="D90" s="374"/>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8</v>
      </c>
      <c r="L90" s="113">
        <f>$R90*'Sub Cases Monthly'!L90</f>
        <v>0</v>
      </c>
      <c r="M90" s="113">
        <f>$R90*'Sub Cases Monthly'!M90</f>
        <v>0</v>
      </c>
      <c r="N90" s="113">
        <f>$R90*'Sub Cases Monthly'!N90</f>
        <v>0</v>
      </c>
      <c r="O90" s="113">
        <f>$R90*'Sub Cases Monthly'!O90</f>
        <v>0</v>
      </c>
      <c r="P90" s="114">
        <f>$R90*'Sub Cases Monthly'!P90</f>
        <v>0</v>
      </c>
      <c r="Q90" s="73">
        <f t="shared" si="19"/>
        <v>8</v>
      </c>
      <c r="R90" s="296">
        <v>8</v>
      </c>
      <c r="S90" s="5"/>
    </row>
    <row r="91" spans="2:19" ht="20.100000000000001" customHeight="1" x14ac:dyDescent="0.2">
      <c r="B91" s="273" t="str">
        <f>IF('Sub Cases Monthly'!B91="","",'Sub Cases Monthly'!B91)</f>
        <v/>
      </c>
      <c r="C91" s="373" t="str">
        <f>'Sub Cases Monthly'!C91:D91</f>
        <v>Risk Protection Orders (SRS)</v>
      </c>
      <c r="D91" s="374"/>
      <c r="E91" s="109">
        <f>$R91*'Sub Cases Monthly'!E91</f>
        <v>18</v>
      </c>
      <c r="F91" s="110">
        <f>$R91*'Sub Cases Monthly'!F91</f>
        <v>36</v>
      </c>
      <c r="G91" s="110">
        <f>$R91*'Sub Cases Monthly'!G91</f>
        <v>30</v>
      </c>
      <c r="H91" s="110">
        <f>$R91*'Sub Cases Monthly'!H91</f>
        <v>12</v>
      </c>
      <c r="I91" s="110">
        <f>$R91*'Sub Cases Monthly'!I91</f>
        <v>6</v>
      </c>
      <c r="J91" s="110">
        <f>$R91*'Sub Cases Monthly'!J91</f>
        <v>24</v>
      </c>
      <c r="K91" s="110">
        <f>$R91*'Sub Cases Monthly'!K91</f>
        <v>42</v>
      </c>
      <c r="L91" s="110">
        <f>$R91*'Sub Cases Monthly'!L91</f>
        <v>48</v>
      </c>
      <c r="M91" s="110">
        <f>$R91*'Sub Cases Monthly'!M91</f>
        <v>48</v>
      </c>
      <c r="N91" s="110">
        <f>$R91*'Sub Cases Monthly'!N91</f>
        <v>0</v>
      </c>
      <c r="O91" s="110">
        <f>$R91*'Sub Cases Monthly'!O91</f>
        <v>0</v>
      </c>
      <c r="P91" s="111">
        <f>$R91*'Sub Cases Monthly'!P91</f>
        <v>0</v>
      </c>
      <c r="Q91" s="73">
        <f t="shared" si="19"/>
        <v>264</v>
      </c>
      <c r="R91" s="297">
        <v>6</v>
      </c>
      <c r="S91" s="5"/>
    </row>
    <row r="92" spans="2:19" ht="20.100000000000001" customHeight="1" x14ac:dyDescent="0.2">
      <c r="B92" s="273" t="str">
        <f>IF('Sub Cases Monthly'!B92="","",'Sub Cases Monthly'!B92)</f>
        <v/>
      </c>
      <c r="C92" s="373" t="str">
        <f>'Sub Cases Monthly'!C92:D92</f>
        <v>Wills on Deposit (Non-SRS)</v>
      </c>
      <c r="D92" s="374"/>
      <c r="E92" s="112">
        <f>$R92*'Sub Cases Monthly'!E92</f>
        <v>129</v>
      </c>
      <c r="F92" s="113">
        <f>$R92*'Sub Cases Monthly'!F92</f>
        <v>92</v>
      </c>
      <c r="G92" s="113">
        <f>$R92*'Sub Cases Monthly'!G92</f>
        <v>112</v>
      </c>
      <c r="H92" s="113">
        <f>$R92*'Sub Cases Monthly'!H92</f>
        <v>126</v>
      </c>
      <c r="I92" s="113">
        <f>$R92*'Sub Cases Monthly'!I92</f>
        <v>145</v>
      </c>
      <c r="J92" s="113">
        <f>$R92*'Sub Cases Monthly'!J92</f>
        <v>170</v>
      </c>
      <c r="K92" s="113">
        <f>$R92*'Sub Cases Monthly'!K92</f>
        <v>121</v>
      </c>
      <c r="L92" s="113">
        <f>$R92*'Sub Cases Monthly'!L92</f>
        <v>118</v>
      </c>
      <c r="M92" s="113">
        <f>$R92*'Sub Cases Monthly'!M92</f>
        <v>117</v>
      </c>
      <c r="N92" s="113">
        <f>$R92*'Sub Cases Monthly'!N92</f>
        <v>0</v>
      </c>
      <c r="O92" s="113">
        <f>$R92*'Sub Cases Monthly'!O92</f>
        <v>0</v>
      </c>
      <c r="P92" s="114">
        <f>$R92*'Sub Cases Monthly'!P92</f>
        <v>0</v>
      </c>
      <c r="Q92" s="73">
        <f t="shared" si="19"/>
        <v>1130</v>
      </c>
      <c r="R92" s="296">
        <v>1</v>
      </c>
      <c r="S92" s="5"/>
    </row>
    <row r="93" spans="2:19" ht="20.100000000000001" customHeight="1" x14ac:dyDescent="0.2">
      <c r="B93" s="273" t="str">
        <f>IF('Sub Cases Monthly'!B93="","",'Sub Cases Monthly'!B93)</f>
        <v/>
      </c>
      <c r="C93" s="373" t="str">
        <f>'Sub Cases Monthly'!C93:D93</f>
        <v>Pre-Need Guardianship (Non-SRS)</v>
      </c>
      <c r="D93" s="374"/>
      <c r="E93" s="109">
        <f>$R93*'Sub Cases Monthly'!E93</f>
        <v>107</v>
      </c>
      <c r="F93" s="110">
        <f>$R93*'Sub Cases Monthly'!F93</f>
        <v>121</v>
      </c>
      <c r="G93" s="110">
        <f>$R93*'Sub Cases Monthly'!G93</f>
        <v>126</v>
      </c>
      <c r="H93" s="110">
        <f>$R93*'Sub Cases Monthly'!H93</f>
        <v>107</v>
      </c>
      <c r="I93" s="110">
        <f>$R93*'Sub Cases Monthly'!I93</f>
        <v>88</v>
      </c>
      <c r="J93" s="110">
        <f>$R93*'Sub Cases Monthly'!J93</f>
        <v>164</v>
      </c>
      <c r="K93" s="110">
        <f>$R93*'Sub Cases Monthly'!K93</f>
        <v>127</v>
      </c>
      <c r="L93" s="110">
        <f>$R93*'Sub Cases Monthly'!L93</f>
        <v>138</v>
      </c>
      <c r="M93" s="110">
        <f>$R93*'Sub Cases Monthly'!M93</f>
        <v>118</v>
      </c>
      <c r="N93" s="110">
        <f>$R93*'Sub Cases Monthly'!N93</f>
        <v>0</v>
      </c>
      <c r="O93" s="110">
        <f>$R93*'Sub Cases Monthly'!O93</f>
        <v>0</v>
      </c>
      <c r="P93" s="111">
        <f>$R93*'Sub Cases Monthly'!P93</f>
        <v>0</v>
      </c>
      <c r="Q93" s="73">
        <f t="shared" si="19"/>
        <v>1096</v>
      </c>
      <c r="R93" s="296">
        <v>1</v>
      </c>
      <c r="S93" s="5"/>
    </row>
    <row r="94" spans="2:19" ht="20.100000000000001" customHeight="1" x14ac:dyDescent="0.2">
      <c r="B94" s="273" t="str">
        <f>IF('Sub Cases Monthly'!B94="","",'Sub Cases Monthly'!B94)</f>
        <v/>
      </c>
      <c r="C94" s="373" t="str">
        <f>'Sub Cases Monthly'!C94:D94</f>
        <v>Notice of Trust (Non-SRS)</v>
      </c>
      <c r="D94" s="374"/>
      <c r="E94" s="112">
        <f>$R94*'Sub Cases Monthly'!E94</f>
        <v>43</v>
      </c>
      <c r="F94" s="113">
        <f>$R94*'Sub Cases Monthly'!F94</f>
        <v>46</v>
      </c>
      <c r="G94" s="113">
        <f>$R94*'Sub Cases Monthly'!G94</f>
        <v>39</v>
      </c>
      <c r="H94" s="113">
        <f>$R94*'Sub Cases Monthly'!H94</f>
        <v>37</v>
      </c>
      <c r="I94" s="113">
        <f>$R94*'Sub Cases Monthly'!I94</f>
        <v>45</v>
      </c>
      <c r="J94" s="113">
        <f>$R94*'Sub Cases Monthly'!J94</f>
        <v>57</v>
      </c>
      <c r="K94" s="113">
        <f>$R94*'Sub Cases Monthly'!K94</f>
        <v>36</v>
      </c>
      <c r="L94" s="113">
        <f>$R94*'Sub Cases Monthly'!L94</f>
        <v>42</v>
      </c>
      <c r="M94" s="113">
        <f>$R94*'Sub Cases Monthly'!M94</f>
        <v>27</v>
      </c>
      <c r="N94" s="113">
        <f>$R94*'Sub Cases Monthly'!N94</f>
        <v>0</v>
      </c>
      <c r="O94" s="113">
        <f>$R94*'Sub Cases Monthly'!O94</f>
        <v>0</v>
      </c>
      <c r="P94" s="114">
        <f>$R94*'Sub Cases Monthly'!P94</f>
        <v>0</v>
      </c>
      <c r="Q94" s="79">
        <f t="shared" si="19"/>
        <v>372</v>
      </c>
      <c r="R94" s="296">
        <v>1</v>
      </c>
      <c r="S94" s="5"/>
    </row>
    <row r="95" spans="2:19" ht="20.100000000000001" customHeight="1" x14ac:dyDescent="0.2">
      <c r="B95" s="273" t="str">
        <f>IF('Sub Cases Monthly'!B95="","",'Sub Cases Monthly'!B95)</f>
        <v/>
      </c>
      <c r="C95" s="373" t="str">
        <f>'Sub Cases Monthly'!C95:D95</f>
        <v>Petition to Open Safe Deposit Box (Non-SRS)</v>
      </c>
      <c r="D95" s="374"/>
      <c r="E95" s="109">
        <f>$R95*'Sub Cases Monthly'!E95</f>
        <v>4</v>
      </c>
      <c r="F95" s="110">
        <f>$R95*'Sub Cases Monthly'!F95</f>
        <v>4</v>
      </c>
      <c r="G95" s="110">
        <f>$R95*'Sub Cases Monthly'!G95</f>
        <v>8</v>
      </c>
      <c r="H95" s="110">
        <f>$R95*'Sub Cases Monthly'!H95</f>
        <v>2</v>
      </c>
      <c r="I95" s="110">
        <f>$R95*'Sub Cases Monthly'!I95</f>
        <v>0</v>
      </c>
      <c r="J95" s="110">
        <f>$R95*'Sub Cases Monthly'!J95</f>
        <v>2</v>
      </c>
      <c r="K95" s="110">
        <f>$R95*'Sub Cases Monthly'!K95</f>
        <v>0</v>
      </c>
      <c r="L95" s="110">
        <f>$R95*'Sub Cases Monthly'!L95</f>
        <v>2</v>
      </c>
      <c r="M95" s="110">
        <f>$R95*'Sub Cases Monthly'!M95</f>
        <v>4</v>
      </c>
      <c r="N95" s="110">
        <f>$R95*'Sub Cases Monthly'!N95</f>
        <v>0</v>
      </c>
      <c r="O95" s="110">
        <f>$R95*'Sub Cases Monthly'!O95</f>
        <v>0</v>
      </c>
      <c r="P95" s="111">
        <f>$R95*'Sub Cases Monthly'!P95</f>
        <v>0</v>
      </c>
      <c r="Q95" s="77">
        <f t="shared" si="19"/>
        <v>26</v>
      </c>
      <c r="R95" s="296">
        <v>2</v>
      </c>
      <c r="S95" s="5"/>
    </row>
    <row r="96" spans="2:19" ht="20.100000000000001" customHeight="1" x14ac:dyDescent="0.2">
      <c r="B96" s="273" t="str">
        <f>IF('Sub Cases Monthly'!B96="","",'Sub Cases Monthly'!B96)</f>
        <v/>
      </c>
      <c r="C96" s="373" t="str">
        <f>'Sub Cases Monthly'!C96:D96</f>
        <v>Caveat (Non-SRS)</v>
      </c>
      <c r="D96" s="374"/>
      <c r="E96" s="112">
        <f>$R96*'Sub Cases Monthly'!E96</f>
        <v>12</v>
      </c>
      <c r="F96" s="113">
        <f>$R96*'Sub Cases Monthly'!F96</f>
        <v>0</v>
      </c>
      <c r="G96" s="113">
        <f>$R96*'Sub Cases Monthly'!G96</f>
        <v>6</v>
      </c>
      <c r="H96" s="113">
        <f>$R96*'Sub Cases Monthly'!H96</f>
        <v>12</v>
      </c>
      <c r="I96" s="113">
        <f>$R96*'Sub Cases Monthly'!I96</f>
        <v>6</v>
      </c>
      <c r="J96" s="113">
        <f>$R96*'Sub Cases Monthly'!J96</f>
        <v>12</v>
      </c>
      <c r="K96" s="113">
        <f>$R96*'Sub Cases Monthly'!K96</f>
        <v>20</v>
      </c>
      <c r="L96" s="113">
        <f>$R96*'Sub Cases Monthly'!L96</f>
        <v>34</v>
      </c>
      <c r="M96" s="113">
        <f>$R96*'Sub Cases Monthly'!M96</f>
        <v>24</v>
      </c>
      <c r="N96" s="113">
        <f>$R96*'Sub Cases Monthly'!N96</f>
        <v>0</v>
      </c>
      <c r="O96" s="113">
        <f>$R96*'Sub Cases Monthly'!O96</f>
        <v>0</v>
      </c>
      <c r="P96" s="114">
        <f>$R96*'Sub Cases Monthly'!P96</f>
        <v>0</v>
      </c>
      <c r="Q96" s="77">
        <f t="shared" si="19"/>
        <v>126</v>
      </c>
      <c r="R96" s="296">
        <v>2</v>
      </c>
      <c r="S96" s="5"/>
    </row>
    <row r="97" spans="1:19" ht="20.100000000000001" customHeight="1" x14ac:dyDescent="0.2">
      <c r="B97" s="273" t="str">
        <f>IF('Sub Cases Monthly'!B97="","",'Sub Cases Monthly'!B97)</f>
        <v/>
      </c>
      <c r="C97" s="373" t="str">
        <f>'Sub Cases Monthly'!C97:D97</f>
        <v>Petition to Gain Entry to Apartment of Dwelling (Non-SRS)</v>
      </c>
      <c r="D97" s="374"/>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3" t="str">
        <f>'Sub Cases Monthly'!C98:D98</f>
        <v>Cert of Person's Imminent Dangerousness (Non-SRS)</v>
      </c>
      <c r="D98" s="374"/>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3" t="str">
        <f>'Sub Cases Monthly'!C99:D99</f>
        <v>Professional Guardian Files (Non-SRS)</v>
      </c>
      <c r="D99" s="374"/>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3" t="str">
        <f>'Sub Cases Monthly'!C100:D100</f>
        <v>Vulnerable Adults (SRS)</v>
      </c>
      <c r="D100" s="374"/>
      <c r="E100" s="112">
        <f>$R100*'Sub Cases Monthly'!E100</f>
        <v>6</v>
      </c>
      <c r="F100" s="113">
        <f>$R100*'Sub Cases Monthly'!F100</f>
        <v>6</v>
      </c>
      <c r="G100" s="113">
        <f>$R100*'Sub Cases Monthly'!G100</f>
        <v>18</v>
      </c>
      <c r="H100" s="113">
        <f>$R100*'Sub Cases Monthly'!H100</f>
        <v>0</v>
      </c>
      <c r="I100" s="113">
        <f>$R100*'Sub Cases Monthly'!I100</f>
        <v>0</v>
      </c>
      <c r="J100" s="113">
        <f>$R100*'Sub Cases Monthly'!J100</f>
        <v>6</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36</v>
      </c>
      <c r="R100" s="365">
        <v>6</v>
      </c>
      <c r="S100" s="5"/>
    </row>
    <row r="101" spans="1:19" ht="20.100000000000001" customHeight="1" thickBot="1" x14ac:dyDescent="0.25">
      <c r="B101" s="274"/>
      <c r="C101" s="375" t="str">
        <f>'Sub Cases Monthly'!C101:D101</f>
        <v>Cases unable to be categorized</v>
      </c>
      <c r="D101" s="376"/>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77" t="str">
        <f>'Sub Cases Monthly'!C102:D102</f>
        <v>Total Probate =</v>
      </c>
      <c r="D102" s="378"/>
      <c r="E102" s="292">
        <f t="shared" ref="E102:P102" si="20">SUM(E84:E101)</f>
        <v>2721</v>
      </c>
      <c r="F102" s="293">
        <f t="shared" si="20"/>
        <v>2466</v>
      </c>
      <c r="G102" s="293">
        <f t="shared" si="20"/>
        <v>2290</v>
      </c>
      <c r="H102" s="293">
        <f t="shared" si="20"/>
        <v>2718</v>
      </c>
      <c r="I102" s="293">
        <f t="shared" si="20"/>
        <v>2791</v>
      </c>
      <c r="J102" s="293">
        <f t="shared" si="20"/>
        <v>3207</v>
      </c>
      <c r="K102" s="293">
        <f t="shared" si="20"/>
        <v>2849</v>
      </c>
      <c r="L102" s="293">
        <f t="shared" si="20"/>
        <v>2760</v>
      </c>
      <c r="M102" s="293">
        <f t="shared" si="20"/>
        <v>2659</v>
      </c>
      <c r="N102" s="293">
        <f t="shared" si="20"/>
        <v>0</v>
      </c>
      <c r="O102" s="293">
        <f t="shared" si="20"/>
        <v>0</v>
      </c>
      <c r="P102" s="294">
        <f t="shared" si="20"/>
        <v>0</v>
      </c>
      <c r="Q102" s="83">
        <f t="shared" si="19"/>
        <v>24461</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0" t="str">
        <f>'Sub Cases Monthly'!C105:D105</f>
        <v>Simplified Dissolution (SRS)</v>
      </c>
      <c r="D105" s="381"/>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64</v>
      </c>
      <c r="K105" s="107">
        <f>$R105*'Sub Cases Monthly'!K105</f>
        <v>104</v>
      </c>
      <c r="L105" s="107">
        <f>$R105*'Sub Cases Monthly'!L105</f>
        <v>108</v>
      </c>
      <c r="M105" s="107">
        <f>$R105*'Sub Cases Monthly'!M105</f>
        <v>72</v>
      </c>
      <c r="N105" s="107">
        <f>$R105*'Sub Cases Monthly'!N105</f>
        <v>0</v>
      </c>
      <c r="O105" s="107">
        <f>$R105*'Sub Cases Monthly'!O105</f>
        <v>0</v>
      </c>
      <c r="P105" s="108">
        <f>$R105*'Sub Cases Monthly'!P105</f>
        <v>0</v>
      </c>
      <c r="Q105" s="71">
        <f t="shared" ref="Q105:Q116" si="22">SUM(E105:P105)</f>
        <v>684</v>
      </c>
      <c r="R105" s="295">
        <v>4</v>
      </c>
    </row>
    <row r="106" spans="1:19" s="11" customFormat="1" ht="20.100000000000001" customHeight="1" x14ac:dyDescent="0.2">
      <c r="A106" s="10"/>
      <c r="B106" s="273" t="str">
        <f>IF('Sub Cases Monthly'!B106="","",'Sub Cases Monthly'!B106)</f>
        <v/>
      </c>
      <c r="C106" s="373" t="str">
        <f>'Sub Cases Monthly'!C106:D106</f>
        <v>Dissolution (SRS)</v>
      </c>
      <c r="D106" s="374"/>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1746</v>
      </c>
      <c r="K106" s="110">
        <f>$R106*'Sub Cases Monthly'!K106</f>
        <v>1404</v>
      </c>
      <c r="L106" s="110">
        <f>$R106*'Sub Cases Monthly'!L106</f>
        <v>1296</v>
      </c>
      <c r="M106" s="110">
        <f>$R106*'Sub Cases Monthly'!M106</f>
        <v>1467</v>
      </c>
      <c r="N106" s="110">
        <f>$R106*'Sub Cases Monthly'!N106</f>
        <v>0</v>
      </c>
      <c r="O106" s="110">
        <f>$R106*'Sub Cases Monthly'!O106</f>
        <v>0</v>
      </c>
      <c r="P106" s="111">
        <f>$R106*'Sub Cases Monthly'!P106</f>
        <v>0</v>
      </c>
      <c r="Q106" s="73">
        <f t="shared" si="22"/>
        <v>11736</v>
      </c>
      <c r="R106" s="296">
        <v>9</v>
      </c>
    </row>
    <row r="107" spans="1:19" s="11" customFormat="1" ht="20.100000000000001" customHeight="1" x14ac:dyDescent="0.2">
      <c r="A107" s="10"/>
      <c r="B107" s="273" t="str">
        <f>IF('Sub Cases Monthly'!B107="","",'Sub Cases Monthly'!B107)</f>
        <v/>
      </c>
      <c r="C107" s="373" t="str">
        <f>'Sub Cases Monthly'!C107:D107</f>
        <v>Injunctions for Protection (SRS)</v>
      </c>
      <c r="D107" s="374"/>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1776</v>
      </c>
      <c r="K107" s="113">
        <f>$R107*'Sub Cases Monthly'!K107</f>
        <v>1302</v>
      </c>
      <c r="L107" s="113">
        <f>$R107*'Sub Cases Monthly'!L107</f>
        <v>1410</v>
      </c>
      <c r="M107" s="113">
        <f>$R107*'Sub Cases Monthly'!M107</f>
        <v>1686</v>
      </c>
      <c r="N107" s="113">
        <f>$R107*'Sub Cases Monthly'!N107</f>
        <v>0</v>
      </c>
      <c r="O107" s="113">
        <f>$R107*'Sub Cases Monthly'!O107</f>
        <v>0</v>
      </c>
      <c r="P107" s="114">
        <f>$R107*'Sub Cases Monthly'!P107</f>
        <v>0</v>
      </c>
      <c r="Q107" s="73">
        <f t="shared" si="22"/>
        <v>12300</v>
      </c>
      <c r="R107" s="296">
        <v>6</v>
      </c>
    </row>
    <row r="108" spans="1:19" s="11" customFormat="1" ht="20.100000000000001" customHeight="1" x14ac:dyDescent="0.2">
      <c r="A108" s="10"/>
      <c r="B108" s="273" t="str">
        <f>IF('Sub Cases Monthly'!B108="","",'Sub Cases Monthly'!B108)</f>
        <v/>
      </c>
      <c r="C108" s="373" t="str">
        <f>'Sub Cases Monthly'!C108:D108</f>
        <v>Support (IV-D and Non IV-D) (SRS)</v>
      </c>
      <c r="D108" s="374"/>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80</v>
      </c>
      <c r="K108" s="110">
        <f>$R108*'Sub Cases Monthly'!K108</f>
        <v>80</v>
      </c>
      <c r="L108" s="110">
        <f>$R108*'Sub Cases Monthly'!L108</f>
        <v>104</v>
      </c>
      <c r="M108" s="110">
        <f>$R108*'Sub Cases Monthly'!M108</f>
        <v>144</v>
      </c>
      <c r="N108" s="110">
        <f>$R108*'Sub Cases Monthly'!N108</f>
        <v>0</v>
      </c>
      <c r="O108" s="110">
        <f>$R108*'Sub Cases Monthly'!O108</f>
        <v>0</v>
      </c>
      <c r="P108" s="111">
        <f>$R108*'Sub Cases Monthly'!P108</f>
        <v>0</v>
      </c>
      <c r="Q108" s="73">
        <f t="shared" si="22"/>
        <v>904</v>
      </c>
      <c r="R108" s="296">
        <v>8</v>
      </c>
    </row>
    <row r="109" spans="1:19" s="11" customFormat="1" ht="20.100000000000001" customHeight="1" x14ac:dyDescent="0.2">
      <c r="A109" s="10"/>
      <c r="B109" s="273" t="str">
        <f>IF('Sub Cases Monthly'!B109="","",'Sub Cases Monthly'!B109)</f>
        <v/>
      </c>
      <c r="C109" s="373" t="str">
        <f>'Sub Cases Monthly'!C109:D109</f>
        <v>UIFSA (IV-D and Non IV-D) (SRS)</v>
      </c>
      <c r="D109" s="374"/>
      <c r="E109" s="112">
        <f>$R109*'Sub Cases Monthly'!E109</f>
        <v>0</v>
      </c>
      <c r="F109" s="113">
        <f>$R109*'Sub Cases Monthly'!F109</f>
        <v>12</v>
      </c>
      <c r="G109" s="113">
        <f>$R109*'Sub Cases Monthly'!G109</f>
        <v>6</v>
      </c>
      <c r="H109" s="113">
        <f>$R109*'Sub Cases Monthly'!H109</f>
        <v>0</v>
      </c>
      <c r="I109" s="113">
        <f>$R109*'Sub Cases Monthly'!I109</f>
        <v>6</v>
      </c>
      <c r="J109" s="113">
        <f>$R109*'Sub Cases Monthly'!J109</f>
        <v>6</v>
      </c>
      <c r="K109" s="113">
        <f>$R109*'Sub Cases Monthly'!K109</f>
        <v>0</v>
      </c>
      <c r="L109" s="113">
        <f>$R109*'Sub Cases Monthly'!L109</f>
        <v>6</v>
      </c>
      <c r="M109" s="113">
        <f>$R109*'Sub Cases Monthly'!M109</f>
        <v>12</v>
      </c>
      <c r="N109" s="113">
        <f>$R109*'Sub Cases Monthly'!N109</f>
        <v>0</v>
      </c>
      <c r="O109" s="113">
        <f>$R109*'Sub Cases Monthly'!O109</f>
        <v>0</v>
      </c>
      <c r="P109" s="114">
        <f>$R109*'Sub Cases Monthly'!P109</f>
        <v>0</v>
      </c>
      <c r="Q109" s="73">
        <f t="shared" si="22"/>
        <v>48</v>
      </c>
      <c r="R109" s="296">
        <v>6</v>
      </c>
    </row>
    <row r="110" spans="1:19" s="11" customFormat="1" ht="20.100000000000001" customHeight="1" x14ac:dyDescent="0.2">
      <c r="A110" s="10"/>
      <c r="B110" s="273" t="str">
        <f>IF('Sub Cases Monthly'!B110="","",'Sub Cases Monthly'!B110)</f>
        <v/>
      </c>
      <c r="C110" s="373" t="str">
        <f>'Sub Cases Monthly'!C110:D110</f>
        <v>Other Family Court (SRS)</v>
      </c>
      <c r="D110" s="374"/>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85</v>
      </c>
      <c r="K110" s="110">
        <f>$R110*'Sub Cases Monthly'!K110</f>
        <v>30</v>
      </c>
      <c r="L110" s="110">
        <f>$R110*'Sub Cases Monthly'!L110</f>
        <v>95</v>
      </c>
      <c r="M110" s="110">
        <f>$R110*'Sub Cases Monthly'!M110</f>
        <v>55</v>
      </c>
      <c r="N110" s="110">
        <f>$R110*'Sub Cases Monthly'!N110</f>
        <v>0</v>
      </c>
      <c r="O110" s="110">
        <f>$R110*'Sub Cases Monthly'!O110</f>
        <v>0</v>
      </c>
      <c r="P110" s="111">
        <f>$R110*'Sub Cases Monthly'!P110</f>
        <v>0</v>
      </c>
      <c r="Q110" s="73">
        <f t="shared" si="22"/>
        <v>550</v>
      </c>
      <c r="R110" s="296">
        <v>5</v>
      </c>
    </row>
    <row r="111" spans="1:19" s="11" customFormat="1" ht="20.100000000000001" customHeight="1" x14ac:dyDescent="0.2">
      <c r="A111" s="10"/>
      <c r="B111" s="273" t="str">
        <f>IF('Sub Cases Monthly'!B111="","",'Sub Cases Monthly'!B111)</f>
        <v/>
      </c>
      <c r="C111" s="373" t="str">
        <f>'Sub Cases Monthly'!C111:D111</f>
        <v>Adoption Arising out of Chapter 63 (SRS)</v>
      </c>
      <c r="D111" s="374"/>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108</v>
      </c>
      <c r="K111" s="113">
        <f>$R111*'Sub Cases Monthly'!K111</f>
        <v>60</v>
      </c>
      <c r="L111" s="113">
        <f>$R111*'Sub Cases Monthly'!L111</f>
        <v>64</v>
      </c>
      <c r="M111" s="113">
        <f>$R111*'Sub Cases Monthly'!M111</f>
        <v>88</v>
      </c>
      <c r="N111" s="113">
        <f>$R111*'Sub Cases Monthly'!N111</f>
        <v>0</v>
      </c>
      <c r="O111" s="113">
        <f>$R111*'Sub Cases Monthly'!O111</f>
        <v>0</v>
      </c>
      <c r="P111" s="114">
        <f>$R111*'Sub Cases Monthly'!P111</f>
        <v>0</v>
      </c>
      <c r="Q111" s="73">
        <f t="shared" si="22"/>
        <v>660</v>
      </c>
      <c r="R111" s="296">
        <v>4</v>
      </c>
    </row>
    <row r="112" spans="1:19" s="11" customFormat="1" ht="20.100000000000001" customHeight="1" x14ac:dyDescent="0.2">
      <c r="A112" s="10"/>
      <c r="B112" s="273" t="str">
        <f>IF('Sub Cases Monthly'!B112="","",'Sub Cases Monthly'!B112)</f>
        <v/>
      </c>
      <c r="C112" s="373" t="str">
        <f>'Sub Cases Monthly'!C112:D112</f>
        <v>Name Change (SRS)</v>
      </c>
      <c r="D112" s="374"/>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120</v>
      </c>
      <c r="K112" s="110">
        <f>$R112*'Sub Cases Monthly'!K112</f>
        <v>150</v>
      </c>
      <c r="L112" s="110">
        <f>$R112*'Sub Cases Monthly'!L112</f>
        <v>120</v>
      </c>
      <c r="M112" s="110">
        <f>$R112*'Sub Cases Monthly'!M112</f>
        <v>105</v>
      </c>
      <c r="N112" s="110">
        <f>$R112*'Sub Cases Monthly'!N112</f>
        <v>0</v>
      </c>
      <c r="O112" s="110">
        <f>$R112*'Sub Cases Monthly'!O112</f>
        <v>0</v>
      </c>
      <c r="P112" s="111">
        <f>$R112*'Sub Cases Monthly'!P112</f>
        <v>0</v>
      </c>
      <c r="Q112" s="73">
        <f t="shared" si="22"/>
        <v>1010</v>
      </c>
      <c r="R112" s="296">
        <v>5</v>
      </c>
    </row>
    <row r="113" spans="1:19" s="11" customFormat="1" ht="20.100000000000001" customHeight="1" x14ac:dyDescent="0.2">
      <c r="A113" s="10"/>
      <c r="B113" s="273" t="str">
        <f>IF('Sub Cases Monthly'!B113="","",'Sub Cases Monthly'!B113)</f>
        <v/>
      </c>
      <c r="C113" s="373" t="str">
        <f>'Sub Cases Monthly'!C113:D113</f>
        <v>Paternity/Disestablishment of Paternity (SRS)</v>
      </c>
      <c r="D113" s="374"/>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196</v>
      </c>
      <c r="K113" s="113">
        <f>$R113*'Sub Cases Monthly'!K113</f>
        <v>252</v>
      </c>
      <c r="L113" s="113">
        <f>$R113*'Sub Cases Monthly'!L113</f>
        <v>224</v>
      </c>
      <c r="M113" s="113">
        <f>$R113*'Sub Cases Monthly'!M113</f>
        <v>238</v>
      </c>
      <c r="N113" s="113">
        <f>$R113*'Sub Cases Monthly'!N113</f>
        <v>0</v>
      </c>
      <c r="O113" s="113">
        <f>$R113*'Sub Cases Monthly'!O113</f>
        <v>0</v>
      </c>
      <c r="P113" s="114">
        <f>$R113*'Sub Cases Monthly'!P113</f>
        <v>0</v>
      </c>
      <c r="Q113" s="73">
        <f t="shared" si="22"/>
        <v>2149</v>
      </c>
      <c r="R113" s="296">
        <v>7</v>
      </c>
    </row>
    <row r="114" spans="1:19" s="11" customFormat="1" ht="20.100000000000001" customHeight="1" thickBot="1" x14ac:dyDescent="0.25">
      <c r="A114" s="10"/>
      <c r="B114" s="273" t="str">
        <f>IF('Sub Cases Monthly'!B114="","",'Sub Cases Monthly'!B114)</f>
        <v/>
      </c>
      <c r="C114" s="373" t="str">
        <f>'Sub Cases Monthly'!C114:D114</f>
        <v>New Cases (Non-SRS)</v>
      </c>
      <c r="D114" s="374"/>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98</v>
      </c>
      <c r="K114" s="110">
        <f>$R114*'Sub Cases Monthly'!K114</f>
        <v>90</v>
      </c>
      <c r="L114" s="110">
        <f>$R114*'Sub Cases Monthly'!L114</f>
        <v>74</v>
      </c>
      <c r="M114" s="110">
        <f>$R114*'Sub Cases Monthly'!M114</f>
        <v>86</v>
      </c>
      <c r="N114" s="110">
        <f>$R114*'Sub Cases Monthly'!N114</f>
        <v>0</v>
      </c>
      <c r="O114" s="110">
        <f>$R114*'Sub Cases Monthly'!O114</f>
        <v>0</v>
      </c>
      <c r="P114" s="111">
        <f>$R114*'Sub Cases Monthly'!P114</f>
        <v>0</v>
      </c>
      <c r="Q114" s="76">
        <f t="shared" si="22"/>
        <v>768</v>
      </c>
      <c r="R114" s="299">
        <v>2</v>
      </c>
    </row>
    <row r="115" spans="1:19" s="11" customFormat="1" ht="20.100000000000001" customHeight="1" thickBot="1" x14ac:dyDescent="0.25">
      <c r="A115" s="10"/>
      <c r="B115" s="274"/>
      <c r="C115" s="375" t="str">
        <f>'Sub Cases Monthly'!C115:D115</f>
        <v>Cases unable to be categorized</v>
      </c>
      <c r="D115" s="376"/>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77" t="str">
        <f>'Sub Cases Monthly'!C116:D116</f>
        <v>Total Family =</v>
      </c>
      <c r="D116" s="378"/>
      <c r="E116" s="292">
        <f>SUM(E105:E115)</f>
        <v>3302</v>
      </c>
      <c r="F116" s="293">
        <f t="shared" ref="F116:P116" si="23">SUM(F105:F115)</f>
        <v>3082</v>
      </c>
      <c r="G116" s="293">
        <f t="shared" si="23"/>
        <v>2902</v>
      </c>
      <c r="H116" s="293">
        <f t="shared" si="23"/>
        <v>3230</v>
      </c>
      <c r="I116" s="293">
        <f t="shared" si="23"/>
        <v>3088</v>
      </c>
      <c r="J116" s="293">
        <f t="shared" si="23"/>
        <v>4279</v>
      </c>
      <c r="K116" s="293">
        <f t="shared" si="23"/>
        <v>3472</v>
      </c>
      <c r="L116" s="293">
        <f t="shared" si="23"/>
        <v>3501</v>
      </c>
      <c r="M116" s="293">
        <f t="shared" si="23"/>
        <v>3953</v>
      </c>
      <c r="N116" s="293">
        <f t="shared" si="23"/>
        <v>0</v>
      </c>
      <c r="O116" s="293">
        <f t="shared" si="23"/>
        <v>0</v>
      </c>
      <c r="P116" s="294">
        <f t="shared" si="23"/>
        <v>0</v>
      </c>
      <c r="Q116" s="78">
        <f t="shared" si="22"/>
        <v>30809</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0" t="str">
        <f>'Sub Cases Monthly'!C119:D119</f>
        <v>Dependency Initiating Petitions (SRS)</v>
      </c>
      <c r="D119" s="381"/>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315</v>
      </c>
      <c r="K119" s="107">
        <f>$R119*'Sub Cases Monthly'!K119</f>
        <v>144</v>
      </c>
      <c r="L119" s="107">
        <f>$R119*'Sub Cases Monthly'!L119</f>
        <v>135</v>
      </c>
      <c r="M119" s="107">
        <f>$R119*'Sub Cases Monthly'!M119</f>
        <v>162</v>
      </c>
      <c r="N119" s="107">
        <f>$R119*'Sub Cases Monthly'!N119</f>
        <v>0</v>
      </c>
      <c r="O119" s="107">
        <f>$R119*'Sub Cases Monthly'!O119</f>
        <v>0</v>
      </c>
      <c r="P119" s="108">
        <f>$R119*'Sub Cases Monthly'!P119</f>
        <v>0</v>
      </c>
      <c r="Q119" s="71">
        <f t="shared" ref="Q119:Q128" si="25">SUM(E119:P119)</f>
        <v>1755</v>
      </c>
      <c r="R119" s="295">
        <v>9</v>
      </c>
      <c r="S119" s="5"/>
    </row>
    <row r="120" spans="1:19" ht="20.100000000000001" customHeight="1" x14ac:dyDescent="0.2">
      <c r="B120" s="273" t="str">
        <f>IF('Sub Cases Monthly'!B120="","",'Sub Cases Monthly'!B120)</f>
        <v/>
      </c>
      <c r="C120" s="373" t="str">
        <f>'Sub Cases Monthly'!C120:D120</f>
        <v>Petitions to Remove Disabilities of Non-Age Minors (743.015) (SRS)</v>
      </c>
      <c r="D120" s="374"/>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3" t="str">
        <f>'Sub Cases Monthly'!C121:D121</f>
        <v>CINS/FINS (SRS)</v>
      </c>
      <c r="D121" s="374"/>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8</v>
      </c>
      <c r="N121" s="113">
        <f>$R121*'Sub Cases Monthly'!N121</f>
        <v>0</v>
      </c>
      <c r="O121" s="113">
        <f>$R121*'Sub Cases Monthly'!O121</f>
        <v>0</v>
      </c>
      <c r="P121" s="114">
        <f>$R121*'Sub Cases Monthly'!P121</f>
        <v>0</v>
      </c>
      <c r="Q121" s="73">
        <f t="shared" si="25"/>
        <v>12</v>
      </c>
      <c r="R121" s="296">
        <v>4</v>
      </c>
      <c r="S121" s="5"/>
    </row>
    <row r="122" spans="1:19" ht="20.100000000000001" customHeight="1" x14ac:dyDescent="0.2">
      <c r="B122" s="273" t="str">
        <f>IF('Sub Cases Monthly'!B122="","",'Sub Cases Monthly'!B122)</f>
        <v/>
      </c>
      <c r="C122" s="373" t="str">
        <f>'Sub Cases Monthly'!C122:D122</f>
        <v>Parental Notice of Abortion Act (SRS)</v>
      </c>
      <c r="D122" s="374"/>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3</v>
      </c>
      <c r="L122" s="110">
        <f>$R122*'Sub Cases Monthly'!L122</f>
        <v>3</v>
      </c>
      <c r="M122" s="110">
        <f>$R122*'Sub Cases Monthly'!M122</f>
        <v>0</v>
      </c>
      <c r="N122" s="110">
        <f>$R122*'Sub Cases Monthly'!N122</f>
        <v>0</v>
      </c>
      <c r="O122" s="110">
        <f>$R122*'Sub Cases Monthly'!O122</f>
        <v>0</v>
      </c>
      <c r="P122" s="111">
        <f>$R122*'Sub Cases Monthly'!P122</f>
        <v>0</v>
      </c>
      <c r="Q122" s="73">
        <f t="shared" si="25"/>
        <v>6</v>
      </c>
      <c r="R122" s="296">
        <v>3</v>
      </c>
      <c r="S122" s="5"/>
    </row>
    <row r="123" spans="1:19" ht="20.100000000000001" customHeight="1" x14ac:dyDescent="0.2">
      <c r="B123" s="273" t="str">
        <f>IF('Sub Cases Monthly'!B123="","",'Sub Cases Monthly'!B123)</f>
        <v/>
      </c>
      <c r="C123" s="373" t="str">
        <f>'Sub Cases Monthly'!C123:D123</f>
        <v>Truancy (Non-SRS)</v>
      </c>
      <c r="D123" s="374"/>
      <c r="E123" s="112">
        <f>$R123*'Sub Cases Monthly'!E123</f>
        <v>0</v>
      </c>
      <c r="F123" s="113">
        <f>$R123*'Sub Cases Monthly'!F123</f>
        <v>0</v>
      </c>
      <c r="G123" s="113">
        <f>$R123*'Sub Cases Monthly'!G123</f>
        <v>20</v>
      </c>
      <c r="H123" s="113">
        <f>$R123*'Sub Cases Monthly'!H123</f>
        <v>24</v>
      </c>
      <c r="I123" s="113">
        <f>$R123*'Sub Cases Monthly'!I123</f>
        <v>12</v>
      </c>
      <c r="J123" s="113">
        <f>$R123*'Sub Cases Monthly'!J123</f>
        <v>36</v>
      </c>
      <c r="K123" s="113">
        <f>$R123*'Sub Cases Monthly'!K123</f>
        <v>56</v>
      </c>
      <c r="L123" s="113">
        <f>$R123*'Sub Cases Monthly'!L123</f>
        <v>0</v>
      </c>
      <c r="M123" s="113">
        <f>$R123*'Sub Cases Monthly'!M123</f>
        <v>0</v>
      </c>
      <c r="N123" s="113">
        <f>$R123*'Sub Cases Monthly'!N123</f>
        <v>0</v>
      </c>
      <c r="O123" s="113">
        <f>$R123*'Sub Cases Monthly'!O123</f>
        <v>0</v>
      </c>
      <c r="P123" s="114">
        <f>$R123*'Sub Cases Monthly'!P123</f>
        <v>0</v>
      </c>
      <c r="Q123" s="73">
        <f t="shared" si="25"/>
        <v>148</v>
      </c>
      <c r="R123" s="296">
        <v>4</v>
      </c>
      <c r="S123" s="5"/>
    </row>
    <row r="124" spans="1:19" ht="20.100000000000001" customHeight="1" x14ac:dyDescent="0.2">
      <c r="B124" s="273" t="str">
        <f>IF('Sub Cases Monthly'!B124="","",'Sub Cases Monthly'!B124)</f>
        <v/>
      </c>
      <c r="C124" s="373" t="str">
        <f>'Sub Cases Monthly'!C124:D124</f>
        <v>Transfers for Jurisdiction/Supervision Only (Non-SRS)</v>
      </c>
      <c r="D124" s="374"/>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3" t="str">
        <f>'Sub Cases Monthly'!C125:D125</f>
        <v>DCF Dependency Petition for Injunction per Chapter 39 (Non-SRS)</v>
      </c>
      <c r="D125" s="374"/>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3" t="str">
        <f>'Sub Cases Monthly'!C126:D126</f>
        <v>Other New Cases (Non-SRS)</v>
      </c>
      <c r="D126" s="374"/>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75" t="str">
        <f>'Sub Cases Monthly'!C127:D127</f>
        <v>Cases unable to be categorized</v>
      </c>
      <c r="D127" s="376"/>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77" t="str">
        <f>'Sub Cases Monthly'!C128:D128</f>
        <v>Total Juvenile Dependency =</v>
      </c>
      <c r="D128" s="378"/>
      <c r="E128" s="292">
        <f>SUM(E119:E127)</f>
        <v>189</v>
      </c>
      <c r="F128" s="293">
        <f t="shared" ref="F128:P128" si="26">SUM(F119:F127)</f>
        <v>225</v>
      </c>
      <c r="G128" s="293">
        <f t="shared" si="26"/>
        <v>227</v>
      </c>
      <c r="H128" s="293">
        <f t="shared" si="26"/>
        <v>208</v>
      </c>
      <c r="I128" s="293">
        <f t="shared" si="26"/>
        <v>214</v>
      </c>
      <c r="J128" s="293">
        <f t="shared" si="26"/>
        <v>351</v>
      </c>
      <c r="K128" s="293">
        <f t="shared" si="26"/>
        <v>203</v>
      </c>
      <c r="L128" s="293">
        <f t="shared" si="26"/>
        <v>138</v>
      </c>
      <c r="M128" s="293">
        <f t="shared" si="26"/>
        <v>170</v>
      </c>
      <c r="N128" s="293">
        <f t="shared" si="26"/>
        <v>0</v>
      </c>
      <c r="O128" s="293">
        <f t="shared" si="26"/>
        <v>0</v>
      </c>
      <c r="P128" s="294">
        <f t="shared" si="26"/>
        <v>0</v>
      </c>
      <c r="Q128" s="127">
        <f t="shared" si="25"/>
        <v>1925</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71" t="str">
        <f>'Sub Cases Monthly'!C131:D131</f>
        <v>Uniform Traffic Citations</v>
      </c>
      <c r="D131" s="372"/>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5142</v>
      </c>
      <c r="K131" s="265">
        <f>$R131*'Sub Cases Monthly'!K131</f>
        <v>5424</v>
      </c>
      <c r="L131" s="265">
        <f>$R131*'Sub Cases Monthly'!L131</f>
        <v>5473.5</v>
      </c>
      <c r="M131" s="265">
        <f>$R131*'Sub Cases Monthly'!M131</f>
        <v>4669.5</v>
      </c>
      <c r="N131" s="265">
        <f>$R131*'Sub Cases Monthly'!N131</f>
        <v>0</v>
      </c>
      <c r="O131" s="265">
        <f>$R131*'Sub Cases Monthly'!O131</f>
        <v>0</v>
      </c>
      <c r="P131" s="266">
        <f>$R131*'Sub Cases Monthly'!P131</f>
        <v>0</v>
      </c>
      <c r="Q131" s="267">
        <f t="shared" ref="Q131:Q132" si="28">SUM(E131:P131)</f>
        <v>44173.5</v>
      </c>
      <c r="R131" s="263">
        <v>1.5</v>
      </c>
      <c r="S131" s="5"/>
    </row>
    <row r="132" spans="1:19" ht="20.100000000000001" customHeight="1" thickTop="1" thickBot="1" x14ac:dyDescent="0.25">
      <c r="B132" s="277" t="str">
        <f>IF('Sub Cases Monthly'!B132="","",'Sub Cases Monthly'!B132)</f>
        <v/>
      </c>
      <c r="C132" s="369" t="str">
        <f>'Sub Cases Monthly'!C132:D132</f>
        <v>Total Civil Traffic - UTCs =</v>
      </c>
      <c r="D132" s="370"/>
      <c r="E132" s="89">
        <f t="shared" ref="E132:P132" si="29">SUM(E131:E131)</f>
        <v>5518.5</v>
      </c>
      <c r="F132" s="72">
        <f t="shared" si="29"/>
        <v>4999.5</v>
      </c>
      <c r="G132" s="72">
        <f t="shared" si="29"/>
        <v>3916.5</v>
      </c>
      <c r="H132" s="72">
        <f t="shared" si="29"/>
        <v>4468.5</v>
      </c>
      <c r="I132" s="72">
        <f t="shared" si="29"/>
        <v>4561.5</v>
      </c>
      <c r="J132" s="72">
        <f t="shared" si="29"/>
        <v>5142</v>
      </c>
      <c r="K132" s="72">
        <f t="shared" si="29"/>
        <v>5424</v>
      </c>
      <c r="L132" s="72">
        <f t="shared" si="29"/>
        <v>5473.5</v>
      </c>
      <c r="M132" s="72">
        <f t="shared" si="29"/>
        <v>4669.5</v>
      </c>
      <c r="N132" s="72">
        <f t="shared" si="29"/>
        <v>0</v>
      </c>
      <c r="O132" s="72">
        <f t="shared" si="29"/>
        <v>0</v>
      </c>
      <c r="P132" s="90">
        <f t="shared" si="29"/>
        <v>0</v>
      </c>
      <c r="Q132" s="127">
        <f t="shared" si="28"/>
        <v>44173.5</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1:D131"/>
    <mergeCell ref="C132:D132"/>
    <mergeCell ref="C119:D119"/>
    <mergeCell ref="C120:D120"/>
    <mergeCell ref="C121:D121"/>
    <mergeCell ref="C122:D122"/>
    <mergeCell ref="C123:D123"/>
    <mergeCell ref="C124:D124"/>
    <mergeCell ref="C125:D125"/>
    <mergeCell ref="C126:D126"/>
    <mergeCell ref="C127:D127"/>
    <mergeCell ref="C128:D128"/>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4:D74"/>
    <mergeCell ref="C75:D75"/>
    <mergeCell ref="C76:D76"/>
    <mergeCell ref="C77:D77"/>
    <mergeCell ref="C78:D78"/>
    <mergeCell ref="C79:D79"/>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June</v>
      </c>
      <c r="C9" s="49" t="str">
        <f>IF('Sub Cases Monthly'!H4="",TEXT(EDATE(B5,-1),"MMMM"),'Sub Cases Monthly'!H4)</f>
        <v>June</v>
      </c>
      <c r="G9" s="53">
        <v>8</v>
      </c>
      <c r="H9" s="54"/>
      <c r="I9" s="54"/>
      <c r="J9" s="54"/>
      <c r="K9" s="54"/>
      <c r="L9" s="55"/>
    </row>
    <row r="10" spans="1:12" x14ac:dyDescent="0.25">
      <c r="A10" s="56" t="s">
        <v>115</v>
      </c>
      <c r="B10" s="49" t="str">
        <f>E1&amp;" "&amp;B1&amp;" "&amp;B9&amp;" Ver"&amp;B8&amp;" "&amp;TEXT(B5,"Mmddyy")&amp;".xlsx"</f>
        <v>Brevard Outputs June VerAndrea Butler 012021.xlsx</v>
      </c>
      <c r="G10" s="53">
        <v>9</v>
      </c>
      <c r="H10" s="54"/>
      <c r="I10" s="54"/>
      <c r="J10" s="54"/>
      <c r="K10" s="54"/>
      <c r="L10" s="55"/>
    </row>
    <row r="11" spans="1:12" x14ac:dyDescent="0.25">
      <c r="A11" s="56" t="s">
        <v>117</v>
      </c>
      <c r="B11" s="49" t="str">
        <f>"R:\!CFY1920\Incoming Reports\Outputs\"&amp;C9&amp;"\"</f>
        <v>R:\!CFY1920\Incoming Reports\Outputs\June\</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1</v>
      </c>
      <c r="M21" s="269">
        <f>'Sub Cases Monthly'!K11</f>
        <v>0</v>
      </c>
      <c r="N21" s="269">
        <f>'Sub Cases Monthly'!L11</f>
        <v>1</v>
      </c>
      <c r="O21" s="269">
        <f>'Sub Cases Monthly'!M11</f>
        <v>3</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2</v>
      </c>
      <c r="M22" s="269">
        <f>'Sub Cases Monthly'!K12</f>
        <v>4</v>
      </c>
      <c r="N22" s="269">
        <f>'Sub Cases Monthly'!L12</f>
        <v>6</v>
      </c>
      <c r="O22" s="269">
        <f>'Sub Cases Monthly'!M12</f>
        <v>2</v>
      </c>
      <c r="P22" s="269">
        <f>'Sub Cases Monthly'!N12</f>
        <v>0</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5</v>
      </c>
      <c r="M23" s="269">
        <f>'Sub Cases Monthly'!K13</f>
        <v>10</v>
      </c>
      <c r="N23" s="269">
        <f>'Sub Cases Monthly'!L13</f>
        <v>11</v>
      </c>
      <c r="O23" s="269">
        <f>'Sub Cases Monthly'!M13</f>
        <v>9</v>
      </c>
      <c r="P23" s="269">
        <f>'Sub Cases Monthly'!N13</f>
        <v>0</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529</v>
      </c>
      <c r="M24" s="269">
        <f>'Sub Cases Monthly'!K14</f>
        <v>584</v>
      </c>
      <c r="N24" s="269">
        <f>'Sub Cases Monthly'!L14</f>
        <v>554</v>
      </c>
      <c r="O24" s="269">
        <f>'Sub Cases Monthly'!M14</f>
        <v>543</v>
      </c>
      <c r="P24" s="269">
        <f>'Sub Cases Monthly'!N14</f>
        <v>0</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1</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18</v>
      </c>
      <c r="M26" s="269">
        <f>'Sub Cases Monthly'!K16</f>
        <v>30</v>
      </c>
      <c r="N26" s="269">
        <f>'Sub Cases Monthly'!L16</f>
        <v>25</v>
      </c>
      <c r="O26" s="269">
        <f>'Sub Cases Monthly'!M16</f>
        <v>22</v>
      </c>
      <c r="P26" s="269">
        <f>'Sub Cases Monthly'!N16</f>
        <v>0</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440</v>
      </c>
      <c r="M29" s="269">
        <f>'Sub Cases Monthly'!K22</f>
        <v>497</v>
      </c>
      <c r="N29" s="269">
        <f>'Sub Cases Monthly'!L22</f>
        <v>482</v>
      </c>
      <c r="O29" s="269">
        <f>'Sub Cases Monthly'!M22</f>
        <v>509</v>
      </c>
      <c r="P29" s="269">
        <f>'Sub Cases Monthly'!N22</f>
        <v>0</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9</v>
      </c>
      <c r="M30" s="269">
        <f>'Sub Cases Monthly'!K23</f>
        <v>9</v>
      </c>
      <c r="N30" s="269">
        <f>'Sub Cases Monthly'!L23</f>
        <v>10</v>
      </c>
      <c r="O30" s="269">
        <f>'Sub Cases Monthly'!M23</f>
        <v>12</v>
      </c>
      <c r="P30" s="269">
        <f>'Sub Cases Monthly'!N23</f>
        <v>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263</v>
      </c>
      <c r="M31" s="269">
        <f>'Sub Cases Monthly'!K24</f>
        <v>235</v>
      </c>
      <c r="N31" s="269">
        <f>'Sub Cases Monthly'!L24</f>
        <v>253</v>
      </c>
      <c r="O31" s="269">
        <f>'Sub Cases Monthly'!M24</f>
        <v>224</v>
      </c>
      <c r="P31" s="269">
        <f>'Sub Cases Monthly'!N24</f>
        <v>0</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87</v>
      </c>
      <c r="M35" s="269">
        <f>'Sub Cases Monthly'!K31</f>
        <v>88</v>
      </c>
      <c r="N35" s="269">
        <f>'Sub Cases Monthly'!L31</f>
        <v>95</v>
      </c>
      <c r="O35" s="269">
        <f>'Sub Cases Monthly'!M31</f>
        <v>69</v>
      </c>
      <c r="P35" s="269">
        <f>'Sub Cases Monthly'!N31</f>
        <v>0</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3</v>
      </c>
      <c r="M36" s="269">
        <f>'Sub Cases Monthly'!K32</f>
        <v>6</v>
      </c>
      <c r="N36" s="269">
        <f>'Sub Cases Monthly'!L32</f>
        <v>1</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198</v>
      </c>
      <c r="M39" s="269">
        <f>'Sub Cases Monthly'!K38</f>
        <v>240</v>
      </c>
      <c r="N39" s="269">
        <f>'Sub Cases Monthly'!L38</f>
        <v>212</v>
      </c>
      <c r="O39" s="269">
        <f>'Sub Cases Monthly'!M38</f>
        <v>169</v>
      </c>
      <c r="P39" s="269">
        <f>'Sub Cases Monthly'!N38</f>
        <v>0</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642</v>
      </c>
      <c r="M40" s="269">
        <f>'Sub Cases Monthly'!K39</f>
        <v>657</v>
      </c>
      <c r="N40" s="269">
        <f>'Sub Cases Monthly'!L39</f>
        <v>591</v>
      </c>
      <c r="O40" s="269">
        <f>'Sub Cases Monthly'!M39</f>
        <v>573</v>
      </c>
      <c r="P40" s="269">
        <f>'Sub Cases Monthly'!N39</f>
        <v>0</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2</v>
      </c>
      <c r="M42" s="269">
        <f>'Sub Cases Monthly'!K44</f>
        <v>2</v>
      </c>
      <c r="N42" s="269">
        <f>'Sub Cases Monthly'!L44</f>
        <v>2</v>
      </c>
      <c r="O42" s="269">
        <f>'Sub Cases Monthly'!M44</f>
        <v>6</v>
      </c>
      <c r="P42" s="269">
        <f>'Sub Cases Monthly'!N44</f>
        <v>0</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2</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93</v>
      </c>
      <c r="M44" s="269">
        <f>'Sub Cases Monthly'!K46</f>
        <v>93</v>
      </c>
      <c r="N44" s="269">
        <f>'Sub Cases Monthly'!L46</f>
        <v>75</v>
      </c>
      <c r="O44" s="269">
        <f>'Sub Cases Monthly'!M46</f>
        <v>104</v>
      </c>
      <c r="P44" s="269">
        <f>'Sub Cases Monthly'!N46</f>
        <v>0</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2</v>
      </c>
      <c r="N45" s="269">
        <f>'Sub Cases Monthly'!L47</f>
        <v>0</v>
      </c>
      <c r="O45" s="269">
        <f>'Sub Cases Monthly'!M47</f>
        <v>1</v>
      </c>
      <c r="P45" s="269">
        <f>'Sub Cases Monthly'!N47</f>
        <v>0</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66</v>
      </c>
      <c r="M46" s="269">
        <f>'Sub Cases Monthly'!K48</f>
        <v>74</v>
      </c>
      <c r="N46" s="269">
        <f>'Sub Cases Monthly'!L48</f>
        <v>57</v>
      </c>
      <c r="O46" s="269">
        <f>'Sub Cases Monthly'!M48</f>
        <v>38</v>
      </c>
      <c r="P46" s="269">
        <f>'Sub Cases Monthly'!N48</f>
        <v>0</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1</v>
      </c>
      <c r="M47" s="269">
        <f>'Sub Cases Monthly'!K49</f>
        <v>0</v>
      </c>
      <c r="N47" s="269">
        <f>'Sub Cases Monthly'!L49</f>
        <v>1</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19</v>
      </c>
      <c r="M48" s="269">
        <f>'Sub Cases Monthly'!K50</f>
        <v>26</v>
      </c>
      <c r="N48" s="269">
        <f>'Sub Cases Monthly'!L50</f>
        <v>25</v>
      </c>
      <c r="O48" s="269">
        <f>'Sub Cases Monthly'!M50</f>
        <v>36</v>
      </c>
      <c r="P48" s="269">
        <f>'Sub Cases Monthly'!N50</f>
        <v>0</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2</v>
      </c>
      <c r="M49" s="269">
        <f>'Sub Cases Monthly'!K51</f>
        <v>1</v>
      </c>
      <c r="N49" s="269">
        <f>'Sub Cases Monthly'!L51</f>
        <v>0</v>
      </c>
      <c r="O49" s="269">
        <f>'Sub Cases Monthly'!M51</f>
        <v>2</v>
      </c>
      <c r="P49" s="269">
        <f>'Sub Cases Monthly'!N51</f>
        <v>0</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54</v>
      </c>
      <c r="M50" s="269">
        <f>'Sub Cases Monthly'!K52</f>
        <v>32</v>
      </c>
      <c r="N50" s="269">
        <f>'Sub Cases Monthly'!L52</f>
        <v>44</v>
      </c>
      <c r="O50" s="269">
        <f>'Sub Cases Monthly'!M52</f>
        <v>39</v>
      </c>
      <c r="P50" s="269">
        <f>'Sub Cases Monthly'!N52</f>
        <v>0</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32</v>
      </c>
      <c r="M51" s="269">
        <f>'Sub Cases Monthly'!K53</f>
        <v>17</v>
      </c>
      <c r="N51" s="269">
        <f>'Sub Cases Monthly'!L53</f>
        <v>17</v>
      </c>
      <c r="O51" s="269">
        <f>'Sub Cases Monthly'!M53</f>
        <v>25</v>
      </c>
      <c r="P51" s="269">
        <f>'Sub Cases Monthly'!N53</f>
        <v>0</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20</v>
      </c>
      <c r="M52" s="269">
        <f>'Sub Cases Monthly'!K54</f>
        <v>18</v>
      </c>
      <c r="N52" s="269">
        <f>'Sub Cases Monthly'!L54</f>
        <v>19</v>
      </c>
      <c r="O52" s="269">
        <f>'Sub Cases Monthly'!M54</f>
        <v>19</v>
      </c>
      <c r="P52" s="269">
        <f>'Sub Cases Monthly'!N54</f>
        <v>0</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97</v>
      </c>
      <c r="M53" s="269">
        <f>'Sub Cases Monthly'!K55</f>
        <v>70</v>
      </c>
      <c r="N53" s="269">
        <f>'Sub Cases Monthly'!L55</f>
        <v>65</v>
      </c>
      <c r="O53" s="269">
        <f>'Sub Cases Monthly'!M55</f>
        <v>105</v>
      </c>
      <c r="P53" s="269">
        <f>'Sub Cases Monthly'!N55</f>
        <v>0</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1</v>
      </c>
      <c r="M55" s="269">
        <f>'Sub Cases Monthly'!K57</f>
        <v>1</v>
      </c>
      <c r="N55" s="269">
        <f>'Sub Cases Monthly'!L57</f>
        <v>1</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10</v>
      </c>
      <c r="M57" s="269">
        <f>'Sub Cases Monthly'!K59</f>
        <v>4</v>
      </c>
      <c r="N57" s="269">
        <f>'Sub Cases Monthly'!L59</f>
        <v>11</v>
      </c>
      <c r="O57" s="269">
        <f>'Sub Cases Monthly'!M59</f>
        <v>12</v>
      </c>
      <c r="P57" s="269">
        <f>'Sub Cases Monthly'!N59</f>
        <v>0</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1</v>
      </c>
      <c r="M58" s="269">
        <f>'Sub Cases Monthly'!K60</f>
        <v>1</v>
      </c>
      <c r="N58" s="269">
        <f>'Sub Cases Monthly'!L60</f>
        <v>0</v>
      </c>
      <c r="O58" s="269">
        <f>'Sub Cases Monthly'!M60</f>
        <v>2</v>
      </c>
      <c r="P58" s="269">
        <f>'Sub Cases Monthly'!N60</f>
        <v>0</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2</v>
      </c>
      <c r="M61" s="269">
        <f>'Sub Cases Monthly'!K63</f>
        <v>1</v>
      </c>
      <c r="N61" s="269">
        <f>'Sub Cases Monthly'!L63</f>
        <v>0</v>
      </c>
      <c r="O61" s="269">
        <f>'Sub Cases Monthly'!M63</f>
        <v>1</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4</v>
      </c>
      <c r="M62" s="269">
        <f>'Sub Cases Monthly'!K64</f>
        <v>3</v>
      </c>
      <c r="N62" s="269">
        <f>'Sub Cases Monthly'!L64</f>
        <v>1</v>
      </c>
      <c r="O62" s="269">
        <f>'Sub Cases Monthly'!M64</f>
        <v>1</v>
      </c>
      <c r="P62" s="269">
        <f>'Sub Cases Monthly'!N64</f>
        <v>0</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360</v>
      </c>
      <c r="M64" s="269">
        <f>'Sub Cases Monthly'!K69</f>
        <v>332</v>
      </c>
      <c r="N64" s="269">
        <f>'Sub Cases Monthly'!L69</f>
        <v>524</v>
      </c>
      <c r="O64" s="269">
        <f>'Sub Cases Monthly'!M69</f>
        <v>682</v>
      </c>
      <c r="P64" s="269">
        <f>'Sub Cases Monthly'!N69</f>
        <v>0</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96</v>
      </c>
      <c r="M65" s="269">
        <f>'Sub Cases Monthly'!K70</f>
        <v>49</v>
      </c>
      <c r="N65" s="269">
        <f>'Sub Cases Monthly'!L70</f>
        <v>104</v>
      </c>
      <c r="O65" s="269">
        <f>'Sub Cases Monthly'!M70</f>
        <v>117</v>
      </c>
      <c r="P65" s="269">
        <f>'Sub Cases Monthly'!N70</f>
        <v>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97</v>
      </c>
      <c r="M67" s="269">
        <f>'Sub Cases Monthly'!K72</f>
        <v>72</v>
      </c>
      <c r="N67" s="269">
        <f>'Sub Cases Monthly'!L72</f>
        <v>90</v>
      </c>
      <c r="O67" s="269">
        <f>'Sub Cases Monthly'!M72</f>
        <v>114</v>
      </c>
      <c r="P67" s="269">
        <f>'Sub Cases Monthly'!N72</f>
        <v>0</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55</v>
      </c>
      <c r="M68" s="269">
        <f>'Sub Cases Monthly'!K73</f>
        <v>43</v>
      </c>
      <c r="N68" s="269">
        <f>'Sub Cases Monthly'!L73</f>
        <v>59</v>
      </c>
      <c r="O68" s="269">
        <f>'Sub Cases Monthly'!M73</f>
        <v>56</v>
      </c>
      <c r="P68" s="269">
        <f>'Sub Cases Monthly'!N73</f>
        <v>0</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2</v>
      </c>
      <c r="M69" s="269">
        <f>'Sub Cases Monthly'!K74</f>
        <v>5</v>
      </c>
      <c r="N69" s="269">
        <f>'Sub Cases Monthly'!L74</f>
        <v>5</v>
      </c>
      <c r="O69" s="269">
        <f>'Sub Cases Monthly'!M74</f>
        <v>2</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195</v>
      </c>
      <c r="M70" s="269">
        <f>'Sub Cases Monthly'!K75</f>
        <v>226</v>
      </c>
      <c r="N70" s="269">
        <f>'Sub Cases Monthly'!L75</f>
        <v>242</v>
      </c>
      <c r="O70" s="269">
        <f>'Sub Cases Monthly'!M75</f>
        <v>315</v>
      </c>
      <c r="P70" s="269">
        <f>'Sub Cases Monthly'!N75</f>
        <v>0</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4</v>
      </c>
      <c r="N71" s="269">
        <f>'Sub Cases Monthly'!L76</f>
        <v>3</v>
      </c>
      <c r="O71" s="269">
        <f>'Sub Cases Monthly'!M76</f>
        <v>1</v>
      </c>
      <c r="P71" s="269">
        <f>'Sub Cases Monthly'!N76</f>
        <v>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2</v>
      </c>
      <c r="N72" s="269">
        <f>'Sub Cases Monthly'!L77</f>
        <v>1</v>
      </c>
      <c r="O72" s="269">
        <f>'Sub Cases Monthly'!M77</f>
        <v>1</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1</v>
      </c>
      <c r="M73" s="269">
        <f>'Sub Cases Monthly'!K78</f>
        <v>2</v>
      </c>
      <c r="N73" s="269">
        <f>'Sub Cases Monthly'!L78</f>
        <v>7</v>
      </c>
      <c r="O73" s="269">
        <f>'Sub Cases Monthly'!M78</f>
        <v>1</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240</v>
      </c>
      <c r="M76" s="269">
        <f>'Sub Cases Monthly'!K84</f>
        <v>251</v>
      </c>
      <c r="N76" s="269">
        <f>'Sub Cases Monthly'!L84</f>
        <v>214</v>
      </c>
      <c r="O76" s="269">
        <f>'Sub Cases Monthly'!M84</f>
        <v>227</v>
      </c>
      <c r="P76" s="269">
        <f>'Sub Cases Monthly'!N84</f>
        <v>0</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29</v>
      </c>
      <c r="M77" s="269">
        <f>'Sub Cases Monthly'!K85</f>
        <v>19</v>
      </c>
      <c r="N77" s="269">
        <f>'Sub Cases Monthly'!L85</f>
        <v>34</v>
      </c>
      <c r="O77" s="269">
        <f>'Sub Cases Monthly'!M85</f>
        <v>25</v>
      </c>
      <c r="P77" s="269">
        <f>'Sub Cases Monthly'!N85</f>
        <v>0</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6</v>
      </c>
      <c r="M78" s="269">
        <f>'Sub Cases Monthly'!K86</f>
        <v>2</v>
      </c>
      <c r="N78" s="269">
        <f>'Sub Cases Monthly'!L86</f>
        <v>4</v>
      </c>
      <c r="O78" s="269">
        <f>'Sub Cases Monthly'!M86</f>
        <v>0</v>
      </c>
      <c r="P78" s="269">
        <f>'Sub Cases Monthly'!N86</f>
        <v>0</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91</v>
      </c>
      <c r="M79" s="269">
        <f>'Sub Cases Monthly'!K87</f>
        <v>58</v>
      </c>
      <c r="N79" s="269">
        <f>'Sub Cases Monthly'!L87</f>
        <v>49</v>
      </c>
      <c r="O79" s="269">
        <f>'Sub Cases Monthly'!M87</f>
        <v>58</v>
      </c>
      <c r="P79" s="269">
        <f>'Sub Cases Monthly'!N87</f>
        <v>0</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25</v>
      </c>
      <c r="M80" s="269">
        <f>'Sub Cases Monthly'!K88</f>
        <v>27</v>
      </c>
      <c r="N80" s="269">
        <f>'Sub Cases Monthly'!L88</f>
        <v>29</v>
      </c>
      <c r="O80" s="269">
        <f>'Sub Cases Monthly'!M88</f>
        <v>15</v>
      </c>
      <c r="P80" s="269">
        <f>'Sub Cases Monthly'!N88</f>
        <v>0</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16</v>
      </c>
      <c r="M81" s="269">
        <f>'Sub Cases Monthly'!K89</f>
        <v>6</v>
      </c>
      <c r="N81" s="269">
        <f>'Sub Cases Monthly'!L89</f>
        <v>11</v>
      </c>
      <c r="O81" s="269">
        <f>'Sub Cases Monthly'!M89</f>
        <v>11</v>
      </c>
      <c r="P81" s="269">
        <f>'Sub Cases Monthly'!N89</f>
        <v>0</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1</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4</v>
      </c>
      <c r="M83" s="269">
        <f>'Sub Cases Monthly'!K91</f>
        <v>7</v>
      </c>
      <c r="N83" s="269">
        <f>'Sub Cases Monthly'!L91</f>
        <v>8</v>
      </c>
      <c r="O83" s="269">
        <f>'Sub Cases Monthly'!M91</f>
        <v>8</v>
      </c>
      <c r="P83" s="269">
        <f>'Sub Cases Monthly'!N91</f>
        <v>0</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170</v>
      </c>
      <c r="M84" s="269">
        <f>'Sub Cases Monthly'!K92</f>
        <v>121</v>
      </c>
      <c r="N84" s="269">
        <f>'Sub Cases Monthly'!L92</f>
        <v>118</v>
      </c>
      <c r="O84" s="269">
        <f>'Sub Cases Monthly'!M92</f>
        <v>117</v>
      </c>
      <c r="P84" s="269">
        <f>'Sub Cases Monthly'!N92</f>
        <v>0</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164</v>
      </c>
      <c r="M85" s="269">
        <f>'Sub Cases Monthly'!K93</f>
        <v>127</v>
      </c>
      <c r="N85" s="269">
        <f>'Sub Cases Monthly'!L93</f>
        <v>138</v>
      </c>
      <c r="O85" s="269">
        <f>'Sub Cases Monthly'!M93</f>
        <v>118</v>
      </c>
      <c r="P85" s="269">
        <f>'Sub Cases Monthly'!N93</f>
        <v>0</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57</v>
      </c>
      <c r="M86" s="269">
        <f>'Sub Cases Monthly'!K94</f>
        <v>36</v>
      </c>
      <c r="N86" s="269">
        <f>'Sub Cases Monthly'!L94</f>
        <v>42</v>
      </c>
      <c r="O86" s="269">
        <f>'Sub Cases Monthly'!M94</f>
        <v>27</v>
      </c>
      <c r="P86" s="269">
        <f>'Sub Cases Monthly'!N94</f>
        <v>0</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1</v>
      </c>
      <c r="M87" s="269">
        <f>'Sub Cases Monthly'!K95</f>
        <v>0</v>
      </c>
      <c r="N87" s="269">
        <f>'Sub Cases Monthly'!L95</f>
        <v>1</v>
      </c>
      <c r="O87" s="269">
        <f>'Sub Cases Monthly'!M95</f>
        <v>2</v>
      </c>
      <c r="P87" s="269">
        <f>'Sub Cases Monthly'!N95</f>
        <v>0</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6</v>
      </c>
      <c r="M88" s="269">
        <f>'Sub Cases Monthly'!K96</f>
        <v>10</v>
      </c>
      <c r="N88" s="269">
        <f>'Sub Cases Monthly'!L96</f>
        <v>17</v>
      </c>
      <c r="O88" s="269">
        <f>'Sub Cases Monthly'!M96</f>
        <v>12</v>
      </c>
      <c r="P88" s="269">
        <f>'Sub Cases Monthly'!N96</f>
        <v>0</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1</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16</v>
      </c>
      <c r="M94" s="269">
        <f>'Sub Cases Monthly'!K105</f>
        <v>26</v>
      </c>
      <c r="N94" s="269">
        <f>'Sub Cases Monthly'!L105</f>
        <v>27</v>
      </c>
      <c r="O94" s="269">
        <f>'Sub Cases Monthly'!M105</f>
        <v>18</v>
      </c>
      <c r="P94" s="269">
        <f>'Sub Cases Monthly'!N105</f>
        <v>0</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194</v>
      </c>
      <c r="M95" s="269">
        <f>'Sub Cases Monthly'!K106</f>
        <v>156</v>
      </c>
      <c r="N95" s="269">
        <f>'Sub Cases Monthly'!L106</f>
        <v>144</v>
      </c>
      <c r="O95" s="269">
        <f>'Sub Cases Monthly'!M106</f>
        <v>163</v>
      </c>
      <c r="P95" s="269">
        <f>'Sub Cases Monthly'!N106</f>
        <v>0</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296</v>
      </c>
      <c r="M96" s="269">
        <f>'Sub Cases Monthly'!K107</f>
        <v>217</v>
      </c>
      <c r="N96" s="269">
        <f>'Sub Cases Monthly'!L107</f>
        <v>235</v>
      </c>
      <c r="O96" s="269">
        <f>'Sub Cases Monthly'!M107</f>
        <v>281</v>
      </c>
      <c r="P96" s="269">
        <f>'Sub Cases Monthly'!N107</f>
        <v>0</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10</v>
      </c>
      <c r="M97" s="269">
        <f>'Sub Cases Monthly'!K108</f>
        <v>10</v>
      </c>
      <c r="N97" s="269">
        <f>'Sub Cases Monthly'!L108</f>
        <v>13</v>
      </c>
      <c r="O97" s="269">
        <f>'Sub Cases Monthly'!M108</f>
        <v>18</v>
      </c>
      <c r="P97" s="269">
        <f>'Sub Cases Monthly'!N108</f>
        <v>0</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1</v>
      </c>
      <c r="M98" s="269">
        <f>'Sub Cases Monthly'!K109</f>
        <v>0</v>
      </c>
      <c r="N98" s="269">
        <f>'Sub Cases Monthly'!L109</f>
        <v>1</v>
      </c>
      <c r="O98" s="269">
        <f>'Sub Cases Monthly'!M109</f>
        <v>2</v>
      </c>
      <c r="P98" s="269">
        <f>'Sub Cases Monthly'!N109</f>
        <v>0</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17</v>
      </c>
      <c r="M99" s="269">
        <f>'Sub Cases Monthly'!K110</f>
        <v>6</v>
      </c>
      <c r="N99" s="269">
        <f>'Sub Cases Monthly'!L110</f>
        <v>19</v>
      </c>
      <c r="O99" s="269">
        <f>'Sub Cases Monthly'!M110</f>
        <v>11</v>
      </c>
      <c r="P99" s="269">
        <f>'Sub Cases Monthly'!N110</f>
        <v>0</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27</v>
      </c>
      <c r="M100" s="269">
        <f>'Sub Cases Monthly'!K111</f>
        <v>15</v>
      </c>
      <c r="N100" s="269">
        <f>'Sub Cases Monthly'!L111</f>
        <v>16</v>
      </c>
      <c r="O100" s="269">
        <f>'Sub Cases Monthly'!M111</f>
        <v>22</v>
      </c>
      <c r="P100" s="269">
        <f>'Sub Cases Monthly'!N111</f>
        <v>0</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24</v>
      </c>
      <c r="M101" s="269">
        <f>'Sub Cases Monthly'!K112</f>
        <v>30</v>
      </c>
      <c r="N101" s="269">
        <f>'Sub Cases Monthly'!L112</f>
        <v>24</v>
      </c>
      <c r="O101" s="269">
        <f>'Sub Cases Monthly'!M112</f>
        <v>21</v>
      </c>
      <c r="P101" s="269">
        <f>'Sub Cases Monthly'!N112</f>
        <v>0</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28</v>
      </c>
      <c r="M102" s="269">
        <f>'Sub Cases Monthly'!K113</f>
        <v>36</v>
      </c>
      <c r="N102" s="269">
        <f>'Sub Cases Monthly'!L113</f>
        <v>32</v>
      </c>
      <c r="O102" s="269">
        <f>'Sub Cases Monthly'!M113</f>
        <v>34</v>
      </c>
      <c r="P102" s="269">
        <f>'Sub Cases Monthly'!N113</f>
        <v>0</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49</v>
      </c>
      <c r="M103" s="269">
        <f>'Sub Cases Monthly'!K114</f>
        <v>45</v>
      </c>
      <c r="N103" s="269">
        <f>'Sub Cases Monthly'!L114</f>
        <v>37</v>
      </c>
      <c r="O103" s="269">
        <f>'Sub Cases Monthly'!M114</f>
        <v>43</v>
      </c>
      <c r="P103" s="269">
        <f>'Sub Cases Monthly'!N114</f>
        <v>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35</v>
      </c>
      <c r="M105" s="269">
        <f>'Sub Cases Monthly'!K119</f>
        <v>16</v>
      </c>
      <c r="N105" s="269">
        <f>'Sub Cases Monthly'!L119</f>
        <v>15</v>
      </c>
      <c r="O105" s="269">
        <f>'Sub Cases Monthly'!M119</f>
        <v>18</v>
      </c>
      <c r="P105" s="269">
        <f>'Sub Cases Monthly'!N119</f>
        <v>0</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2</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1</v>
      </c>
      <c r="N108" s="269">
        <f>'Sub Cases Monthly'!L122</f>
        <v>1</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6</v>
      </c>
      <c r="K109" s="269">
        <f>'Sub Cases Monthly'!I123</f>
        <v>3</v>
      </c>
      <c r="L109" s="269">
        <f>'Sub Cases Monthly'!J123</f>
        <v>9</v>
      </c>
      <c r="M109" s="269">
        <f>'Sub Cases Monthly'!K123</f>
        <v>14</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3428</v>
      </c>
      <c r="M114" s="269">
        <f>'Sub Cases Monthly'!K131</f>
        <v>3616</v>
      </c>
      <c r="N114" s="269">
        <f>'Sub Cases Monthly'!L131</f>
        <v>3649</v>
      </c>
      <c r="O114" s="269">
        <f>'Sub Cases Monthly'!M131</f>
        <v>3113</v>
      </c>
      <c r="P114" s="269">
        <f>'Sub Cases Monthly'!N131</f>
        <v>0</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802</v>
      </c>
      <c r="M115" s="269">
        <f>'Outputs Monthly'!K23</f>
        <v>885</v>
      </c>
      <c r="N115" s="269">
        <f>'Outputs Monthly'!L23</f>
        <v>916</v>
      </c>
      <c r="O115" s="269">
        <f>'Outputs Monthly'!M23</f>
        <v>935</v>
      </c>
      <c r="P115" s="269">
        <f>'Outputs Monthly'!N23</f>
        <v>0</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118</v>
      </c>
      <c r="M116" s="269">
        <f>'Outputs Monthly'!K24</f>
        <v>83</v>
      </c>
      <c r="N116" s="269">
        <f>'Outputs Monthly'!L24</f>
        <v>116</v>
      </c>
      <c r="O116" s="269">
        <f>'Outputs Monthly'!M24</f>
        <v>106</v>
      </c>
      <c r="P116" s="269">
        <f>'Outputs Monthly'!N24</f>
        <v>0</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112</v>
      </c>
      <c r="M117" s="269">
        <f>'Outputs Monthly'!K25</f>
        <v>118</v>
      </c>
      <c r="N117" s="269">
        <f>'Outputs Monthly'!L25</f>
        <v>119</v>
      </c>
      <c r="O117" s="269">
        <f>'Outputs Monthly'!M25</f>
        <v>135</v>
      </c>
      <c r="P117" s="269">
        <f>'Outputs Monthly'!N25</f>
        <v>0</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214</v>
      </c>
      <c r="M118" s="269">
        <f>'Outputs Monthly'!K26</f>
        <v>184</v>
      </c>
      <c r="N118" s="269">
        <f>'Outputs Monthly'!L26</f>
        <v>224</v>
      </c>
      <c r="O118" s="269">
        <f>'Outputs Monthly'!M26</f>
        <v>257</v>
      </c>
      <c r="P118" s="269">
        <f>'Outputs Monthly'!N26</f>
        <v>0</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174</v>
      </c>
      <c r="M119" s="269">
        <f>'Outputs Monthly'!K27</f>
        <v>143</v>
      </c>
      <c r="N119" s="269">
        <f>'Outputs Monthly'!L27</f>
        <v>148</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362</v>
      </c>
      <c r="M120" s="269">
        <f>'Outputs Monthly'!K28</f>
        <v>312</v>
      </c>
      <c r="N120" s="269">
        <f>'Outputs Monthly'!L28</f>
        <v>357</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332</v>
      </c>
      <c r="M121" s="269">
        <f>'Outputs Monthly'!K29</f>
        <v>247</v>
      </c>
      <c r="N121" s="269">
        <f>'Outputs Monthly'!L29</f>
        <v>290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808</v>
      </c>
      <c r="M122" s="269">
        <f>'Outputs Monthly'!K30</f>
        <v>706</v>
      </c>
      <c r="N122" s="269">
        <f>'Outputs Monthly'!L30</f>
        <v>560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79</v>
      </c>
      <c r="M123" s="269">
        <f>'Outputs Monthly'!K31</f>
        <v>89</v>
      </c>
      <c r="N123" s="269">
        <f>'Outputs Monthly'!L31</f>
        <v>61</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20</v>
      </c>
      <c r="M125" s="269">
        <f>'Outputs Monthly'!K36</f>
        <v>19</v>
      </c>
      <c r="N125" s="269">
        <f>'Outputs Monthly'!L36</f>
        <v>23</v>
      </c>
      <c r="O125" s="269">
        <f>'Outputs Monthly'!M36</f>
        <v>6</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1</v>
      </c>
      <c r="M126" s="269">
        <f>'Outputs Monthly'!K37</f>
        <v>1</v>
      </c>
      <c r="N126" s="269">
        <f>'Outputs Monthly'!L37</f>
        <v>3</v>
      </c>
      <c r="O126" s="269">
        <f>'Outputs Monthly'!M37</f>
        <v>1</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7</v>
      </c>
      <c r="M128" s="269">
        <f>'Outputs Monthly'!K39</f>
        <v>5</v>
      </c>
      <c r="N128" s="269">
        <f>'Outputs Monthly'!L39</f>
        <v>10</v>
      </c>
      <c r="O128" s="269">
        <f>'Outputs Monthly'!M39</f>
        <v>9</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9</v>
      </c>
      <c r="M129" s="269">
        <f>'Outputs Monthly'!K40</f>
        <v>6</v>
      </c>
      <c r="N129" s="269">
        <f>'Outputs Monthly'!L40</f>
        <v>9</v>
      </c>
      <c r="O129" s="269">
        <f>'Outputs Monthly'!M40</f>
        <v>6</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4</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1</v>
      </c>
      <c r="M131" s="269">
        <f>'Outputs Monthly'!K42</f>
        <v>1</v>
      </c>
      <c r="N131" s="269">
        <f>'Outputs Monthly'!L42</f>
        <v>0</v>
      </c>
      <c r="O131" s="269">
        <f>'Outputs Monthly'!M42</f>
        <v>3</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6</v>
      </c>
      <c r="M132" s="269">
        <f>'Outputs Monthly'!K43</f>
        <v>2</v>
      </c>
      <c r="N132" s="269">
        <f>'Outputs Monthly'!L43</f>
        <v>1</v>
      </c>
      <c r="O132" s="269">
        <f>'Outputs Monthly'!M43</f>
        <v>5</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2</v>
      </c>
      <c r="M133" s="269">
        <f>'Outputs Monthly'!K44</f>
        <v>3</v>
      </c>
      <c r="N133" s="269">
        <f>'Outputs Monthly'!L44</f>
        <v>3</v>
      </c>
      <c r="O133" s="269">
        <f>'Outputs Monthly'!M44</f>
        <v>5</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1</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81037</v>
      </c>
      <c r="I135" s="270">
        <f>'Timeliness Quarterly'!I46</f>
        <v>86169</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36221</v>
      </c>
      <c r="I136" s="270">
        <f>'Timeliness Quarterly'!I49</f>
        <v>34108</v>
      </c>
      <c r="J136" s="270">
        <f>'Timeliness Quarterly'!J49</f>
        <v>0</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6177</v>
      </c>
      <c r="I137" s="270">
        <f>'Timeliness Quarterly'!I52</f>
        <v>8217</v>
      </c>
      <c r="J137" s="270">
        <f>'Timeliness Quarterly'!J52</f>
        <v>0</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16044</v>
      </c>
      <c r="I138" s="270">
        <f>'Timeliness Quarterly'!I55</f>
        <v>16111</v>
      </c>
      <c r="J138" s="270">
        <f>'Timeliness Quarterly'!J55</f>
        <v>0</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54842</v>
      </c>
      <c r="I139" s="270">
        <f>'Timeliness Quarterly'!I58</f>
        <v>56892</v>
      </c>
      <c r="J139" s="270">
        <f>'Timeliness Quarterly'!J58</f>
        <v>0</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43105</v>
      </c>
      <c r="I140" s="270">
        <f>'Timeliness Quarterly'!I61</f>
        <v>45036</v>
      </c>
      <c r="J140" s="270">
        <f>'Timeliness Quarterly'!J61</f>
        <v>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27567</v>
      </c>
      <c r="I141" s="270">
        <f>'Timeliness Quarterly'!I64</f>
        <v>27301</v>
      </c>
      <c r="J141" s="270">
        <f>'Timeliness Quarterly'!J64</f>
        <v>0</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40091</v>
      </c>
      <c r="I142" s="270">
        <f>'Timeliness Quarterly'!I67</f>
        <v>39477</v>
      </c>
      <c r="J142" s="270">
        <f>'Timeliness Quarterly'!J67</f>
        <v>0</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1135</v>
      </c>
      <c r="I143" s="270">
        <f>'Timeliness Quarterly'!I70</f>
        <v>963</v>
      </c>
      <c r="J143" s="270">
        <f>'Timeliness Quarterly'!J70</f>
        <v>0</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30072</v>
      </c>
      <c r="I144" s="270">
        <f>'Timeliness Quarterly'!I73</f>
        <v>31768</v>
      </c>
      <c r="J144" s="270">
        <f>'Timeliness Quarterly'!J73</f>
        <v>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1651</v>
      </c>
      <c r="I145" s="270">
        <f>'Timeliness Quarterly'!I12</f>
        <v>1775</v>
      </c>
      <c r="J145" s="270">
        <f>'Timeliness Quarterly'!J12</f>
        <v>0</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1971</v>
      </c>
      <c r="I146" s="270">
        <f>'Timeliness Quarterly'!I15</f>
        <v>2139</v>
      </c>
      <c r="J146" s="270">
        <f>'Timeliness Quarterly'!J15</f>
        <v>0</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263</v>
      </c>
      <c r="I147" s="270">
        <f>'Timeliness Quarterly'!I18</f>
        <v>247</v>
      </c>
      <c r="J147" s="270">
        <f>'Timeliness Quarterly'!J18</f>
        <v>0</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2248</v>
      </c>
      <c r="I148" s="270">
        <f>'Timeliness Quarterly'!I21</f>
        <v>2334</v>
      </c>
      <c r="J148" s="270">
        <f>'Timeliness Quarterly'!J21</f>
        <v>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872</v>
      </c>
      <c r="I149" s="270">
        <f>'Timeliness Quarterly'!I24</f>
        <v>871</v>
      </c>
      <c r="J149" s="270">
        <f>'Timeliness Quarterly'!J24</f>
        <v>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2302</v>
      </c>
      <c r="I150" s="270">
        <f>'Timeliness Quarterly'!I27</f>
        <v>2961</v>
      </c>
      <c r="J150" s="270">
        <f>'Timeliness Quarterly'!J27</f>
        <v>0</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1962</v>
      </c>
      <c r="I151" s="270">
        <f>'Timeliness Quarterly'!I30</f>
        <v>1896</v>
      </c>
      <c r="J151" s="270">
        <f>'Timeliness Quarterly'!J30</f>
        <v>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1651</v>
      </c>
      <c r="I152" s="270">
        <f>'Timeliness Quarterly'!I33</f>
        <v>1678</v>
      </c>
      <c r="J152" s="270">
        <f>'Timeliness Quarterly'!J33</f>
        <v>0</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91</v>
      </c>
      <c r="I153" s="270">
        <f>'Timeliness Quarterly'!I36</f>
        <v>66</v>
      </c>
      <c r="J153" s="270">
        <f>'Timeliness Quarterly'!J36</f>
        <v>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9237</v>
      </c>
      <c r="I154" s="270">
        <f>'Timeliness Quarterly'!I39</f>
        <v>10069</v>
      </c>
      <c r="J154" s="270">
        <f>'Timeliness Quarterly'!J39</f>
        <v>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80881</v>
      </c>
      <c r="I155" s="270">
        <f>'Timeliness Quarterly'!I47</f>
        <v>85843</v>
      </c>
      <c r="J155" s="270">
        <f>'Timeliness Quarterly'!J47</f>
        <v>0</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36058</v>
      </c>
      <c r="I156" s="270">
        <f>'Timeliness Quarterly'!I50</f>
        <v>33829</v>
      </c>
      <c r="J156" s="270">
        <f>'Timeliness Quarterly'!J50</f>
        <v>0</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6173</v>
      </c>
      <c r="I157" s="270">
        <f>'Timeliness Quarterly'!I53</f>
        <v>8200</v>
      </c>
      <c r="J157" s="270">
        <f>'Timeliness Quarterly'!J53</f>
        <v>0</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15834</v>
      </c>
      <c r="I158" s="270">
        <f>'Timeliness Quarterly'!I56</f>
        <v>15772</v>
      </c>
      <c r="J158" s="270">
        <f>'Timeliness Quarterly'!J56</f>
        <v>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54297</v>
      </c>
      <c r="I159" s="270">
        <f>'Timeliness Quarterly'!I59</f>
        <v>50041</v>
      </c>
      <c r="J159" s="270">
        <f>'Timeliness Quarterly'!J59</f>
        <v>0</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42660</v>
      </c>
      <c r="I160" s="270">
        <f>'Timeliness Quarterly'!I62</f>
        <v>38103</v>
      </c>
      <c r="J160" s="270">
        <f>'Timeliness Quarterly'!J62</f>
        <v>0</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25451</v>
      </c>
      <c r="I161" s="270">
        <f>'Timeliness Quarterly'!I65</f>
        <v>25591</v>
      </c>
      <c r="J161" s="270">
        <f>'Timeliness Quarterly'!J65</f>
        <v>0</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39522</v>
      </c>
      <c r="I162" s="270">
        <f>'Timeliness Quarterly'!I68</f>
        <v>37889</v>
      </c>
      <c r="J162" s="270">
        <f>'Timeliness Quarterly'!J68</f>
        <v>0</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1112</v>
      </c>
      <c r="I163" s="270">
        <f>'Timeliness Quarterly'!I71</f>
        <v>840</v>
      </c>
      <c r="J163" s="270">
        <f>'Timeliness Quarterly'!J71</f>
        <v>0</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29660</v>
      </c>
      <c r="I164" s="270">
        <f>'Timeliness Quarterly'!I74</f>
        <v>31204</v>
      </c>
      <c r="J164" s="270">
        <f>'Timeliness Quarterly'!J74</f>
        <v>0</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0.99339999999999995</v>
      </c>
      <c r="I165" s="270">
        <f>'Timeliness Quarterly'!I13</f>
        <v>0.9839</v>
      </c>
      <c r="J165" s="270">
        <f>'Timeliness Quarterly'!J13</f>
        <v>1</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0.98209999999999997</v>
      </c>
      <c r="I166" s="270">
        <f>'Timeliness Quarterly'!I16</f>
        <v>0.95879999999999999</v>
      </c>
      <c r="J166" s="270">
        <f>'Timeliness Quarterly'!J16</f>
        <v>1</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1</v>
      </c>
      <c r="I167" s="270">
        <f>'Timeliness Quarterly'!I19</f>
        <v>0.95369999999999999</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0.95289999999999997</v>
      </c>
      <c r="I168" s="270">
        <f>'Timeliness Quarterly'!I22</f>
        <v>0.95579999999999998</v>
      </c>
      <c r="J168" s="270">
        <f>'Timeliness Quarterly'!J22</f>
        <v>1</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0.87109999999999999</v>
      </c>
      <c r="I169" s="270">
        <f>'Timeliness Quarterly'!I25</f>
        <v>0.82479999999999998</v>
      </c>
      <c r="J169" s="270">
        <f>'Timeliness Quarterly'!J25</f>
        <v>1</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0.91749999999999998</v>
      </c>
      <c r="I170" s="270">
        <f>'Timeliness Quarterly'!I28</f>
        <v>0.96799999999999997</v>
      </c>
      <c r="J170" s="270">
        <f>'Timeliness Quarterly'!J28</f>
        <v>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0.94279999999999997</v>
      </c>
      <c r="I171" s="270">
        <f>'Timeliness Quarterly'!I31</f>
        <v>0.97230000000000005</v>
      </c>
      <c r="J171" s="270">
        <f>'Timeliness Quarterly'!J31</f>
        <v>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0.99760000000000004</v>
      </c>
      <c r="I172" s="270">
        <f>'Timeliness Quarterly'!I34</f>
        <v>0.9859</v>
      </c>
      <c r="J172" s="270">
        <f>'Timeliness Quarterly'!J34</f>
        <v>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0.93810000000000004</v>
      </c>
      <c r="I173" s="270">
        <f>'Timeliness Quarterly'!I37</f>
        <v>0.98509999999999998</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0.97770000000000001</v>
      </c>
      <c r="I174" s="270">
        <f>'Timeliness Quarterly'!I40</f>
        <v>0.97019999999999995</v>
      </c>
      <c r="J174" s="270">
        <f>'Timeliness Quarterly'!J40</f>
        <v>1</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0.99809999999999999</v>
      </c>
      <c r="I175" s="270">
        <f>'Timeliness Quarterly'!I48</f>
        <v>0.99619999999999997</v>
      </c>
      <c r="J175" s="270">
        <f>'Timeliness Quarterly'!J48</f>
        <v>1</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0.99550000000000005</v>
      </c>
      <c r="I176" s="270">
        <f>'Timeliness Quarterly'!I51</f>
        <v>0.99180000000000001</v>
      </c>
      <c r="J176" s="270">
        <f>'Timeliness Quarterly'!J51</f>
        <v>1</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0.99939999999999996</v>
      </c>
      <c r="I177" s="270">
        <f>'Timeliness Quarterly'!I54</f>
        <v>0.99790000000000001</v>
      </c>
      <c r="J177" s="270">
        <f>'Timeliness Quarterly'!J54</f>
        <v>1</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0.9869</v>
      </c>
      <c r="I178" s="270">
        <f>'Timeliness Quarterly'!I57</f>
        <v>0.97899999999999998</v>
      </c>
      <c r="J178" s="270">
        <f>'Timeliness Quarterly'!J57</f>
        <v>1</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0.99009999999999998</v>
      </c>
      <c r="I179" s="270">
        <f>'Timeliness Quarterly'!I60</f>
        <v>0.87960000000000005</v>
      </c>
      <c r="J179" s="270">
        <f>'Timeliness Quarterly'!J60</f>
        <v>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0.98970000000000002</v>
      </c>
      <c r="I180" s="270">
        <f>'Timeliness Quarterly'!I63</f>
        <v>0.84609999999999996</v>
      </c>
      <c r="J180" s="270">
        <f>'Timeliness Quarterly'!J63</f>
        <v>1</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0.92320000000000002</v>
      </c>
      <c r="I181" s="270">
        <f>'Timeliness Quarterly'!I66</f>
        <v>0.93740000000000001</v>
      </c>
      <c r="J181" s="270">
        <f>'Timeliness Quarterly'!J66</f>
        <v>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0.98580000000000001</v>
      </c>
      <c r="I182" s="270">
        <f>'Timeliness Quarterly'!I69</f>
        <v>0.95979999999999999</v>
      </c>
      <c r="J182" s="270">
        <f>'Timeliness Quarterly'!J69</f>
        <v>1</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0.97970000000000002</v>
      </c>
      <c r="I183" s="270">
        <f>'Timeliness Quarterly'!I72</f>
        <v>0.87229999999999996</v>
      </c>
      <c r="J183" s="270">
        <f>'Timeliness Quarterly'!J72</f>
        <v>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0.98629999999999995</v>
      </c>
      <c r="I184" s="270">
        <f>'Timeliness Quarterly'!I75</f>
        <v>0.98219999999999996</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0</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395923</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2022-06-20T18:14:54Z</cp:lastPrinted>
  <dcterms:created xsi:type="dcterms:W3CDTF">1996-10-14T23:33:28Z</dcterms:created>
  <dcterms:modified xsi:type="dcterms:W3CDTF">2022-07-14T17:45:04Z</dcterms:modified>
</cp:coreProperties>
</file>