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Reports\2019-20 Reports\Outputs Report\"/>
    </mc:Choice>
  </mc:AlternateContent>
  <workbookProtection workbookAlgorithmName="SHA-512" workbookHashValue="m/p8GNCk/PBKrW09AAnC3ZVS7pERuHHEH89hUglZf11J+F+XL+wjmY6ew56zRxUuGOVeCAdfHQ2RdoXLLTIUIA==" workbookSaltValue="I6ZKbXh28Q59DW3wsPc3tA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Totals(Auto)'!$A$1:$R$133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9" i="44" l="1"/>
  <c r="Q78" i="44"/>
  <c r="Q77" i="44"/>
  <c r="Q76" i="44"/>
  <c r="Q75" i="44"/>
  <c r="Q74" i="44"/>
  <c r="Q73" i="44"/>
  <c r="Q72" i="44"/>
  <c r="Q71" i="44"/>
  <c r="Q70" i="44"/>
  <c r="Q69" i="44"/>
  <c r="B46" i="49" l="1"/>
  <c r="B33" i="49"/>
  <c r="E71" i="53" l="1"/>
  <c r="E78" i="53"/>
  <c r="E77" i="53"/>
  <c r="E76" i="53"/>
  <c r="E75" i="53"/>
  <c r="E74" i="53"/>
  <c r="E73" i="53"/>
  <c r="E72" i="53"/>
  <c r="E70" i="53"/>
  <c r="P71" i="53"/>
  <c r="O71" i="53"/>
  <c r="N71" i="53"/>
  <c r="M71" i="53"/>
  <c r="L71" i="53"/>
  <c r="K71" i="53"/>
  <c r="J71" i="53"/>
  <c r="I71" i="53"/>
  <c r="H71" i="53"/>
  <c r="G71" i="53"/>
  <c r="F71" i="53"/>
  <c r="Q80" i="44"/>
  <c r="D6" i="49"/>
  <c r="D5" i="49"/>
  <c r="D4" i="49"/>
  <c r="B71" i="53"/>
  <c r="Q71" i="53" l="1"/>
  <c r="R130" i="44"/>
  <c r="R118" i="44"/>
  <c r="R104" i="44"/>
  <c r="R83" i="44"/>
  <c r="R68" i="44"/>
  <c r="R43" i="44"/>
  <c r="R37" i="44"/>
  <c r="R30" i="44"/>
  <c r="R21" i="44"/>
  <c r="E11" i="53" l="1"/>
  <c r="E10" i="53"/>
  <c r="E116" i="53" s="1"/>
  <c r="F116" i="53" s="1"/>
  <c r="G116" i="53" s="1"/>
  <c r="H116" i="53" s="1"/>
  <c r="I116" i="53" s="1"/>
  <c r="J116" i="53" s="1"/>
  <c r="K116" i="53" s="1"/>
  <c r="L116" i="53" s="1"/>
  <c r="M116" i="53" s="1"/>
  <c r="N116" i="53" s="1"/>
  <c r="O116" i="53" s="1"/>
  <c r="P116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0" i="53"/>
  <c r="B72" i="53"/>
  <c r="B73" i="53"/>
  <c r="B74" i="53"/>
  <c r="B75" i="53"/>
  <c r="B76" i="53"/>
  <c r="B77" i="53"/>
  <c r="B78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4" i="53"/>
  <c r="B105" i="53"/>
  <c r="B106" i="53"/>
  <c r="B107" i="53"/>
  <c r="B108" i="53"/>
  <c r="B109" i="53"/>
  <c r="B110" i="53"/>
  <c r="B111" i="53"/>
  <c r="B112" i="53"/>
  <c r="B113" i="53"/>
  <c r="B118" i="53"/>
  <c r="B119" i="53"/>
  <c r="B120" i="53"/>
  <c r="B121" i="53"/>
  <c r="B122" i="53"/>
  <c r="B123" i="53"/>
  <c r="B124" i="53"/>
  <c r="B125" i="53"/>
  <c r="B129" i="53"/>
  <c r="B117" i="53"/>
  <c r="B103" i="53"/>
  <c r="B82" i="53"/>
  <c r="B69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2" i="53"/>
  <c r="G72" i="53"/>
  <c r="H72" i="53"/>
  <c r="I72" i="53"/>
  <c r="J72" i="53"/>
  <c r="K72" i="53"/>
  <c r="L72" i="53"/>
  <c r="M72" i="53"/>
  <c r="N72" i="53"/>
  <c r="O72" i="53"/>
  <c r="P72" i="53"/>
  <c r="F73" i="53"/>
  <c r="G73" i="53"/>
  <c r="H73" i="53"/>
  <c r="I73" i="53"/>
  <c r="J73" i="53"/>
  <c r="K73" i="53"/>
  <c r="L73" i="53"/>
  <c r="M73" i="53"/>
  <c r="N73" i="53"/>
  <c r="O73" i="53"/>
  <c r="P73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69" i="53"/>
  <c r="G69" i="53"/>
  <c r="H69" i="53"/>
  <c r="I69" i="53"/>
  <c r="J69" i="53"/>
  <c r="K69" i="53"/>
  <c r="L69" i="53"/>
  <c r="M69" i="53"/>
  <c r="N69" i="53"/>
  <c r="O69" i="53"/>
  <c r="P69" i="53"/>
  <c r="E83" i="53"/>
  <c r="F83" i="53"/>
  <c r="G83" i="53"/>
  <c r="H83" i="53"/>
  <c r="I83" i="53"/>
  <c r="J83" i="53"/>
  <c r="K83" i="53"/>
  <c r="L83" i="53"/>
  <c r="M83" i="53"/>
  <c r="N83" i="53"/>
  <c r="O83" i="53"/>
  <c r="P83" i="53"/>
  <c r="E84" i="53"/>
  <c r="F84" i="53"/>
  <c r="G84" i="53"/>
  <c r="H84" i="53"/>
  <c r="I84" i="53"/>
  <c r="J84" i="53"/>
  <c r="K84" i="53"/>
  <c r="L84" i="53"/>
  <c r="M84" i="53"/>
  <c r="N84" i="53"/>
  <c r="O84" i="53"/>
  <c r="P84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F82" i="53"/>
  <c r="G82" i="53"/>
  <c r="H82" i="53"/>
  <c r="I82" i="53"/>
  <c r="J82" i="53"/>
  <c r="K82" i="53"/>
  <c r="L82" i="53"/>
  <c r="M82" i="53"/>
  <c r="N82" i="53"/>
  <c r="O82" i="53"/>
  <c r="P82" i="53"/>
  <c r="E104" i="53"/>
  <c r="F104" i="53"/>
  <c r="G104" i="53"/>
  <c r="H104" i="53"/>
  <c r="I104" i="53"/>
  <c r="J104" i="53"/>
  <c r="K104" i="53"/>
  <c r="L104" i="53"/>
  <c r="M104" i="53"/>
  <c r="N104" i="53"/>
  <c r="O104" i="53"/>
  <c r="P104" i="53"/>
  <c r="E105" i="53"/>
  <c r="F105" i="53"/>
  <c r="G105" i="53"/>
  <c r="H105" i="53"/>
  <c r="I105" i="53"/>
  <c r="J105" i="53"/>
  <c r="K105" i="53"/>
  <c r="L105" i="53"/>
  <c r="M105" i="53"/>
  <c r="N105" i="53"/>
  <c r="O105" i="53"/>
  <c r="P105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F103" i="53"/>
  <c r="G103" i="53"/>
  <c r="H103" i="53"/>
  <c r="I103" i="53"/>
  <c r="J103" i="53"/>
  <c r="K103" i="53"/>
  <c r="L103" i="53"/>
  <c r="M103" i="53"/>
  <c r="N103" i="53"/>
  <c r="O103" i="53"/>
  <c r="P103" i="53"/>
  <c r="E118" i="53"/>
  <c r="F118" i="53"/>
  <c r="G118" i="53"/>
  <c r="H118" i="53"/>
  <c r="I118" i="53"/>
  <c r="J118" i="53"/>
  <c r="K118" i="53"/>
  <c r="L118" i="53"/>
  <c r="M118" i="53"/>
  <c r="N118" i="53"/>
  <c r="O118" i="53"/>
  <c r="P118" i="53"/>
  <c r="E119" i="53"/>
  <c r="F119" i="53"/>
  <c r="G119" i="53"/>
  <c r="H119" i="53"/>
  <c r="I119" i="53"/>
  <c r="J119" i="53"/>
  <c r="K119" i="53"/>
  <c r="L119" i="53"/>
  <c r="M119" i="53"/>
  <c r="N119" i="53"/>
  <c r="O119" i="53"/>
  <c r="P119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F117" i="53"/>
  <c r="G117" i="53"/>
  <c r="H117" i="53"/>
  <c r="I117" i="53"/>
  <c r="J117" i="53"/>
  <c r="K117" i="53"/>
  <c r="L117" i="53"/>
  <c r="M117" i="53"/>
  <c r="N117" i="53"/>
  <c r="O117" i="53"/>
  <c r="P117" i="53"/>
  <c r="F129" i="53"/>
  <c r="F130" i="53" s="1"/>
  <c r="G129" i="53"/>
  <c r="G130" i="53" s="1"/>
  <c r="H129" i="53"/>
  <c r="H130" i="53" s="1"/>
  <c r="I129" i="53"/>
  <c r="I130" i="53" s="1"/>
  <c r="J129" i="53"/>
  <c r="J130" i="53" s="1"/>
  <c r="K129" i="53"/>
  <c r="K130" i="53" s="1"/>
  <c r="L129" i="53"/>
  <c r="L130" i="53" s="1"/>
  <c r="M129" i="53"/>
  <c r="M130" i="53" s="1"/>
  <c r="N129" i="53"/>
  <c r="N130" i="53" s="1"/>
  <c r="O129" i="53"/>
  <c r="O130" i="53" s="1"/>
  <c r="P129" i="53"/>
  <c r="P130" i="53" s="1"/>
  <c r="E129" i="53"/>
  <c r="E130" i="53" s="1"/>
  <c r="E117" i="53"/>
  <c r="E103" i="53"/>
  <c r="E82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28" i="53"/>
  <c r="F128" i="53" s="1"/>
  <c r="G128" i="53" s="1"/>
  <c r="H128" i="53" s="1"/>
  <c r="I128" i="53" s="1"/>
  <c r="J128" i="53" s="1"/>
  <c r="K128" i="53" s="1"/>
  <c r="L128" i="53" s="1"/>
  <c r="M128" i="53" s="1"/>
  <c r="N128" i="53" s="1"/>
  <c r="O128" i="53" s="1"/>
  <c r="P128" i="53" s="1"/>
  <c r="E102" i="53"/>
  <c r="F102" i="53" s="1"/>
  <c r="G102" i="53" s="1"/>
  <c r="H102" i="53" s="1"/>
  <c r="I102" i="53" s="1"/>
  <c r="J102" i="53" s="1"/>
  <c r="K102" i="53" s="1"/>
  <c r="L102" i="53" s="1"/>
  <c r="M102" i="53" s="1"/>
  <c r="N102" i="53" s="1"/>
  <c r="O102" i="53" s="1"/>
  <c r="P102" i="53" s="1"/>
  <c r="E81" i="53"/>
  <c r="F81" i="53" s="1"/>
  <c r="G81" i="53" s="1"/>
  <c r="H81" i="53" s="1"/>
  <c r="I81" i="53" s="1"/>
  <c r="J81" i="53" s="1"/>
  <c r="K81" i="53" s="1"/>
  <c r="L81" i="53" s="1"/>
  <c r="M81" i="53" s="1"/>
  <c r="N81" i="53" s="1"/>
  <c r="O81" i="53" s="1"/>
  <c r="P81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6" i="53"/>
  <c r="O66" i="53"/>
  <c r="G28" i="53"/>
  <c r="F126" i="53"/>
  <c r="G35" i="53"/>
  <c r="F19" i="53"/>
  <c r="I41" i="53"/>
  <c r="J66" i="53"/>
  <c r="E41" i="53"/>
  <c r="G100" i="53"/>
  <c r="Q118" i="53"/>
  <c r="F100" i="53"/>
  <c r="O100" i="53"/>
  <c r="O126" i="53"/>
  <c r="I114" i="53"/>
  <c r="K100" i="53"/>
  <c r="F35" i="53"/>
  <c r="Q86" i="53"/>
  <c r="M79" i="53"/>
  <c r="Q78" i="53"/>
  <c r="Q74" i="53"/>
  <c r="Q56" i="53"/>
  <c r="Q125" i="53"/>
  <c r="Q121" i="53"/>
  <c r="Q120" i="53"/>
  <c r="Q83" i="53"/>
  <c r="F79" i="53"/>
  <c r="N19" i="53"/>
  <c r="E28" i="53"/>
  <c r="H28" i="53"/>
  <c r="Q122" i="53"/>
  <c r="E35" i="53"/>
  <c r="H41" i="53"/>
  <c r="Q40" i="53"/>
  <c r="K35" i="53"/>
  <c r="J35" i="53"/>
  <c r="K19" i="53"/>
  <c r="Q124" i="53"/>
  <c r="J19" i="53"/>
  <c r="G19" i="53"/>
  <c r="K126" i="53"/>
  <c r="P28" i="53"/>
  <c r="G79" i="53"/>
  <c r="H126" i="53"/>
  <c r="I28" i="53"/>
  <c r="G41" i="53"/>
  <c r="Q47" i="53"/>
  <c r="N66" i="53"/>
  <c r="F66" i="53"/>
  <c r="E100" i="53"/>
  <c r="O41" i="53"/>
  <c r="M19" i="53"/>
  <c r="Q14" i="53"/>
  <c r="N114" i="53"/>
  <c r="F114" i="53"/>
  <c r="Q82" i="53"/>
  <c r="J79" i="53"/>
  <c r="Q54" i="53"/>
  <c r="I66" i="53"/>
  <c r="L114" i="53"/>
  <c r="I100" i="53"/>
  <c r="Q123" i="53"/>
  <c r="G126" i="53"/>
  <c r="O114" i="53"/>
  <c r="N35" i="53"/>
  <c r="Q85" i="53"/>
  <c r="O35" i="53"/>
  <c r="J114" i="53"/>
  <c r="N79" i="53"/>
  <c r="Q65" i="53"/>
  <c r="I35" i="53"/>
  <c r="N28" i="53"/>
  <c r="E19" i="53"/>
  <c r="P126" i="53"/>
  <c r="E126" i="53"/>
  <c r="I126" i="53"/>
  <c r="M126" i="53"/>
  <c r="Q108" i="53"/>
  <c r="Q107" i="53"/>
  <c r="P114" i="53"/>
  <c r="H114" i="53"/>
  <c r="Q113" i="53"/>
  <c r="Q112" i="53"/>
  <c r="Q110" i="53"/>
  <c r="Q109" i="53"/>
  <c r="K114" i="53"/>
  <c r="G114" i="53"/>
  <c r="Q104" i="53"/>
  <c r="Q111" i="53"/>
  <c r="Q94" i="53"/>
  <c r="Q90" i="53"/>
  <c r="Q99" i="53"/>
  <c r="Q97" i="53"/>
  <c r="Q91" i="53"/>
  <c r="N100" i="53"/>
  <c r="J100" i="53"/>
  <c r="Q89" i="53"/>
  <c r="Q98" i="53"/>
  <c r="Q96" i="53"/>
  <c r="Q95" i="53"/>
  <c r="Q93" i="53"/>
  <c r="Q87" i="53"/>
  <c r="P100" i="53"/>
  <c r="H100" i="53"/>
  <c r="Q92" i="53"/>
  <c r="Q88" i="53"/>
  <c r="Q84" i="53"/>
  <c r="H79" i="53"/>
  <c r="Q69" i="53"/>
  <c r="O79" i="53"/>
  <c r="K79" i="53"/>
  <c r="L79" i="53"/>
  <c r="Q76" i="53"/>
  <c r="Q73" i="53"/>
  <c r="E79" i="53"/>
  <c r="I79" i="53"/>
  <c r="Q77" i="53"/>
  <c r="Q75" i="53"/>
  <c r="P79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2" i="53"/>
  <c r="M100" i="53"/>
  <c r="L100" i="53"/>
  <c r="Q106" i="53"/>
  <c r="Q105" i="53"/>
  <c r="M114" i="53"/>
  <c r="Q103" i="53"/>
  <c r="J126" i="53"/>
  <c r="L126" i="53"/>
  <c r="Q119" i="53"/>
  <c r="Q129" i="53"/>
  <c r="Q130" i="53"/>
  <c r="Q117" i="53"/>
  <c r="E114" i="53"/>
  <c r="E66" i="53"/>
  <c r="Q22" i="53"/>
  <c r="Q13" i="53"/>
  <c r="L19" i="53"/>
  <c r="Q11" i="53"/>
  <c r="Q23" i="49"/>
  <c r="Q35" i="53" l="1"/>
  <c r="Q79" i="53"/>
  <c r="Q19" i="53"/>
  <c r="Q114" i="53"/>
  <c r="Q28" i="53"/>
  <c r="Q41" i="53"/>
  <c r="Q66" i="53"/>
  <c r="Q100" i="53"/>
  <c r="Q126" i="53"/>
  <c r="Q100" i="44"/>
  <c r="Q99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J69" i="51"/>
  <c r="J179" i="52" s="1"/>
  <c r="J240" i="52" s="1"/>
  <c r="G69" i="51"/>
  <c r="G179" i="52" s="1"/>
  <c r="G240" i="52" s="1"/>
  <c r="K68" i="51"/>
  <c r="I69" i="51"/>
  <c r="I179" i="52" s="1"/>
  <c r="I240" i="52" s="1"/>
  <c r="H69" i="51"/>
  <c r="H179" i="52" s="1"/>
  <c r="H240" i="52" s="1"/>
  <c r="K67" i="5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63" i="51"/>
  <c r="H177" i="52" s="1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9" i="51" l="1"/>
  <c r="K72" i="51"/>
  <c r="K60" i="51"/>
  <c r="K57" i="51"/>
  <c r="K48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30" i="53" s="1"/>
  <c r="B128" i="44"/>
  <c r="B126" i="53" s="1"/>
  <c r="B116" i="44"/>
  <c r="B114" i="53" s="1"/>
  <c r="B102" i="44"/>
  <c r="B100" i="53" s="1"/>
  <c r="B81" i="44"/>
  <c r="B79" i="53" s="1"/>
  <c r="B66" i="44"/>
  <c r="B66" i="53" s="1"/>
  <c r="Q10" i="49" l="1"/>
  <c r="A184" i="52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G11" i="51"/>
  <c r="Q19" i="44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E102" i="44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E81" i="44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6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E16" i="49"/>
  <c r="Q102" i="44"/>
  <c r="F18" i="49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6" i="44"/>
  <c r="O17" i="49" s="1"/>
  <c r="P116" i="44"/>
  <c r="P17" i="49" s="1"/>
  <c r="N116" i="44"/>
  <c r="N17" i="49" s="1"/>
  <c r="J32" i="51" l="1"/>
  <c r="J34" i="51" s="1"/>
  <c r="J169" i="52" s="1"/>
  <c r="J230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M20" i="49"/>
  <c r="J20" i="51"/>
  <c r="J22" i="51" s="1"/>
  <c r="J165" i="52" s="1"/>
  <c r="J226" i="52" s="1"/>
  <c r="N20" i="49"/>
  <c r="G28" i="51"/>
  <c r="G167" i="52" s="1"/>
  <c r="G228" i="52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6" i="44"/>
  <c r="H17" i="49" s="1"/>
  <c r="H32" i="51" s="1"/>
  <c r="H34" i="51" s="1"/>
  <c r="H169" i="52" s="1"/>
  <c r="H230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65" i="52" s="1"/>
  <c r="H226" i="52" s="1"/>
  <c r="H20" i="49"/>
  <c r="F20" i="49"/>
  <c r="G32" i="51" l="1"/>
  <c r="Q17" i="49"/>
  <c r="G20" i="51"/>
  <c r="Q13" i="49"/>
  <c r="E20" i="49"/>
  <c r="G22" i="51" l="1"/>
  <c r="G165" i="52" s="1"/>
  <c r="G226" i="52" s="1"/>
  <c r="K20" i="51"/>
  <c r="K22" i="51" s="1"/>
  <c r="G34" i="51"/>
  <c r="G169" i="52" s="1"/>
  <c r="G230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67" i="52" s="1"/>
  <c r="J228" i="52" s="1"/>
</calcChain>
</file>

<file path=xl/sharedStrings.xml><?xml version="1.0" encoding="utf-8"?>
<sst xmlns="http://schemas.openxmlformats.org/spreadsheetml/2006/main" count="1723" uniqueCount="434">
  <si>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</si>
  <si>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</si>
  <si>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</si>
  <si>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</si>
  <si>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</si>
  <si>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</si>
  <si>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</si>
  <si>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</si>
  <si>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</si>
  <si>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</si>
  <si>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</si>
  <si>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</si>
  <si>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</si>
  <si>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</si>
  <si>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</si>
  <si>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</si>
  <si>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</si>
  <si>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</si>
  <si>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</si>
  <si>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</si>
  <si>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</si>
  <si>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</si>
  <si>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</si>
  <si>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</si>
  <si>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</si>
  <si>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</si>
  <si>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</si>
  <si>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</si>
  <si>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</si>
  <si>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</si>
  <si>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</si>
  <si>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</si>
  <si>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</si>
  <si>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</si>
  <si>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</si>
  <si>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</si>
  <si>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</si>
  <si>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</si>
  <si>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</si>
  <si>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</si>
  <si>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</si>
  <si>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</si>
  <si>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</si>
  <si>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</si>
  <si>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</si>
  <si>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</si>
  <si>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</si>
  <si>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</si>
  <si>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</si>
  <si>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</si>
  <si>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</si>
  <si>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</si>
  <si>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</si>
  <si>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</si>
  <si>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</si>
  <si>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</si>
  <si>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</si>
  <si>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</si>
  <si>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</si>
  <si>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</si>
  <si>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</si>
  <si>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</si>
  <si>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</si>
  <si>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</si>
  <si>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</si>
  <si>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</si>
  <si>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</si>
  <si>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</si>
  <si>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</si>
  <si>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</si>
  <si>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</si>
  <si>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</si>
  <si>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</si>
  <si>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</si>
  <si>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</si>
  <si>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</si>
  <si>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</si>
  <si>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</si>
  <si>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</si>
  <si>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</si>
  <si>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</si>
  <si>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</si>
  <si>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</si>
  <si>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</si>
  <si>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</si>
  <si>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</si>
  <si>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</si>
  <si>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</si>
  <si>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</si>
  <si>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</si>
  <si>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</si>
  <si>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</si>
  <si>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</si>
  <si>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</si>
  <si>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</si>
  <si>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</si>
  <si>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</si>
  <si>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</si>
  <si>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</si>
  <si>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</si>
  <si>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</si>
  <si>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</si>
  <si>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</si>
  <si>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</si>
  <si>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</si>
  <si>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</si>
  <si>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</si>
  <si>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</si>
  <si>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</si>
  <si>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</si>
  <si>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</si>
  <si>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</si>
  <si>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</si>
  <si>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</si>
  <si>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</si>
  <si>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</si>
  <si>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</si>
  <si>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</si>
  <si>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</si>
  <si>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</si>
  <si>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</si>
  <si>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</si>
  <si>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</si>
  <si>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</si>
  <si>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</si>
  <si>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</si>
  <si>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</si>
  <si>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</si>
  <si>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</si>
  <si>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</si>
  <si>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</si>
  <si>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</si>
  <si>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</si>
  <si>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</si>
  <si>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</si>
  <si>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</si>
  <si>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</si>
  <si>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</si>
  <si>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</si>
  <si>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</si>
  <si>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</si>
  <si>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</si>
  <si>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</si>
  <si>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</si>
  <si>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</si>
  <si>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</si>
  <si>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</si>
  <si>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</si>
  <si>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</si>
  <si>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</si>
  <si>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</si>
  <si>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</si>
  <si>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</si>
  <si>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</si>
  <si>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</si>
  <si>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</si>
  <si>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</si>
  <si>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</si>
  <si>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</si>
  <si>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</si>
  <si>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</si>
  <si>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</si>
  <si>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</si>
  <si>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</si>
  <si>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</si>
  <si>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</si>
  <si>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</si>
  <si>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</si>
  <si>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</si>
  <si>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</si>
  <si>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</si>
  <si>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</si>
  <si>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</si>
  <si>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</si>
  <si>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</si>
  <si>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</si>
  <si>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</si>
  <si>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</si>
  <si>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</si>
  <si>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</si>
  <si>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</si>
  <si>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</si>
  <si>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</si>
  <si>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</si>
  <si>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</si>
  <si>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</si>
  <si>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</si>
  <si>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</si>
  <si>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</si>
  <si>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</si>
  <si>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</si>
  <si>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</si>
  <si>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</si>
  <si>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</si>
  <si>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</si>
  <si>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</si>
  <si>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</si>
  <si>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</si>
  <si>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</si>
  <si>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</si>
  <si>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</si>
  <si>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</si>
  <si>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</si>
  <si>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</si>
  <si>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</si>
  <si>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</si>
  <si>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</si>
  <si>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</si>
  <si>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</si>
  <si>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</si>
  <si>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</si>
  <si>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</si>
  <si>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</si>
  <si>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</si>
  <si>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</si>
  <si>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</si>
  <si>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</si>
  <si>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</si>
  <si>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</si>
  <si>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</si>
  <si>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</si>
  <si>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</si>
  <si>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</si>
  <si>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</si>
  <si>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</si>
  <si>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</si>
  <si>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</si>
  <si>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</si>
  <si>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</si>
  <si>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</si>
  <si>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</si>
  <si>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</si>
  <si>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</si>
  <si>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</si>
  <si>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</si>
  <si>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</si>
  <si>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</si>
  <si>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</si>
  <si>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</si>
  <si>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</si>
  <si>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</si>
  <si>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</si>
  <si>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</si>
  <si>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</si>
  <si>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</si>
  <si>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</si>
  <si>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</si>
  <si>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</si>
  <si>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</si>
  <si>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</si>
  <si>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</si>
  <si>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</si>
  <si>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</si>
  <si>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</si>
  <si>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</si>
  <si>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</si>
  <si>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</si>
  <si>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</si>
  <si>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</si>
  <si>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</si>
  <si>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</si>
  <si>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</si>
  <si>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</si>
  <si>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</si>
  <si>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</si>
  <si>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</si>
  <si>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</si>
  <si>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</si>
  <si>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</si>
  <si>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</si>
  <si>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</si>
  <si>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</si>
  <si>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</si>
  <si>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</si>
  <si>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</si>
  <si>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</si>
  <si>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</si>
  <si>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</si>
  <si>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</si>
  <si>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</si>
  <si>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</si>
  <si>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</si>
  <si>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</si>
  <si>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</si>
  <si>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</si>
  <si>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</si>
  <si>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</si>
  <si>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</si>
  <si>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</si>
  <si>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</si>
  <si>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</si>
  <si>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</si>
  <si>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</si>
  <si>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</si>
  <si>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</si>
  <si>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</si>
  <si>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</si>
  <si>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</si>
  <si>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</si>
  <si>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</si>
  <si>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</si>
  <si>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</si>
  <si>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</si>
  <si>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</si>
  <si>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</si>
  <si>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</si>
  <si>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</si>
  <si>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</si>
  <si>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</si>
  <si>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</si>
  <si>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</si>
  <si>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</si>
  <si>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</si>
  <si>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</si>
  <si>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</si>
  <si>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</si>
  <si>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</si>
  <si>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</si>
  <si>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</si>
  <si>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</si>
  <si>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</si>
  <si>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</si>
  <si>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</si>
  <si>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</si>
  <si>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</si>
  <si>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</si>
  <si>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</si>
  <si>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</si>
  <si>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>County Fiscal Year 2019-2020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</si>
  <si>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</si>
  <si>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</si>
  <si>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</si>
  <si>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</si>
  <si>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</si>
  <si>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</si>
  <si>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</si>
  <si>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</si>
  <si>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</si>
  <si>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</si>
  <si>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</si>
  <si>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</si>
  <si>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</si>
  <si>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</si>
  <si>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</si>
  <si>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</si>
  <si>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</si>
  <si>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</si>
  <si>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</si>
  <si>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</si>
  <si>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</si>
  <si>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</si>
  <si>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</si>
  <si>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</si>
  <si>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</si>
  <si>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</si>
  <si>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</si>
  <si>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</si>
  <si>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</si>
  <si>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</si>
  <si>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</si>
  <si>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</si>
  <si>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</si>
  <si>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</si>
  <si>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</si>
  <si>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</si>
  <si>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</si>
  <si>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</si>
  <si>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</si>
  <si>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</si>
  <si>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</si>
  <si>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</si>
  <si>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</si>
  <si>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</si>
  <si>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</si>
  <si>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</si>
  <si>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</si>
  <si>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</si>
  <si>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</si>
  <si>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</si>
  <si>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</si>
  <si>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</si>
  <si>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</si>
  <si>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</si>
  <si>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</si>
  <si>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</si>
  <si>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</si>
  <si>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</si>
  <si>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</si>
  <si>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</si>
  <si>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</si>
  <si>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</si>
  <si>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</si>
  <si>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</si>
  <si>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</si>
  <si>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</si>
  <si>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</si>
  <si>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</si>
  <si>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</si>
  <si>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</si>
  <si>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</si>
  <si>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</si>
  <si>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</si>
  <si>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</si>
  <si>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</si>
  <si>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</si>
  <si>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</si>
  <si>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</si>
  <si>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</si>
  <si>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</si>
  <si>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</si>
  <si>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</si>
  <si>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</si>
  <si>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</si>
  <si>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</si>
  <si>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</si>
  <si>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</si>
  <si>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</si>
  <si>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</si>
  <si>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</si>
  <si>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</si>
  <si>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</si>
  <si>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</si>
  <si>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</si>
  <si>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</si>
  <si>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</si>
  <si>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</si>
  <si>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CCOC Form Version 1
Created 10/1/19</t>
  </si>
  <si>
    <t>Small Claims ($5,001 - $8,000) (SRS)</t>
  </si>
  <si>
    <t>CCOC Form Version 3
Revised 2/10/20</t>
  </si>
  <si>
    <t>Reduced amount of filings, Due to COVID-19</t>
  </si>
  <si>
    <t>Reduced Staffing due to furloughs and layoffs</t>
  </si>
  <si>
    <t>Laurie Rice</t>
  </si>
  <si>
    <t>Laurie.rice@brevardclerk.us</t>
  </si>
  <si>
    <t>Staff turnover and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</si>
</sst>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C162C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08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165" fontId="23" fillId="16" borderId="130" xfId="40" applyNumberFormat="1" applyFont="1" applyFill="1" applyBorder="1" applyAlignment="1" applyProtection="1">
      <alignment horizontal="right" vertical="center"/>
    </xf>
    <xf numFmtId="165" fontId="23" fillId="16" borderId="131" xfId="40" applyNumberFormat="1" applyFont="1" applyFill="1" applyBorder="1" applyAlignment="1" applyProtection="1">
      <alignment horizontal="right" vertical="center"/>
    </xf>
    <xf numFmtId="165" fontId="23" fillId="16" borderId="132" xfId="40" applyNumberFormat="1" applyFont="1" applyFill="1" applyBorder="1" applyAlignment="1" applyProtection="1">
      <alignment horizontal="right" vertical="center"/>
    </xf>
    <xf numFmtId="165" fontId="23" fillId="16" borderId="133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4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5" xfId="0" applyNumberFormat="1" applyFont="1" applyFill="1" applyBorder="1" applyAlignment="1" applyProtection="1">
      <alignment horizontal="right" vertical="center"/>
    </xf>
    <xf numFmtId="165" fontId="31" fillId="2" borderId="135" xfId="0" applyNumberFormat="1" applyFont="1" applyFill="1" applyBorder="1" applyAlignment="1" applyProtection="1">
      <alignment horizontal="right" vertical="center"/>
    </xf>
    <xf numFmtId="165" fontId="31" fillId="0" borderId="135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8" xfId="40" applyNumberFormat="1" applyFont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139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" fontId="23" fillId="0" borderId="123" xfId="0" applyNumberFormat="1" applyFont="1" applyBorder="1" applyAlignment="1" applyProtection="1">
      <alignment horizontal="center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5" borderId="130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1" fontId="23" fillId="18" borderId="106" xfId="0" applyNumberFormat="1" applyFont="1" applyFill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1" xfId="0" applyNumberFormat="1" applyFont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42" xfId="0" applyNumberFormat="1" applyFont="1" applyFill="1" applyBorder="1" applyAlignment="1" applyProtection="1">
      <alignment horizontal="center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5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5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7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7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23" fillId="10" borderId="69" xfId="40" applyNumberFormat="1" applyFont="1" applyFill="1" applyBorder="1" applyAlignment="1" applyProtection="1">
      <alignment horizontal="right" vertical="center"/>
      <protection locked="0"/>
    </xf>
    <xf numFmtId="37" fontId="23" fillId="10" borderId="70" xfId="40" applyNumberFormat="1" applyFont="1" applyFill="1" applyBorder="1" applyAlignment="1" applyProtection="1">
      <alignment horizontal="right" vertical="center"/>
      <protection locked="0"/>
    </xf>
    <xf numFmtId="37" fontId="23" fillId="10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5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23" fillId="10" borderId="121" xfId="40" applyNumberFormat="1" applyFont="1" applyFill="1" applyBorder="1" applyAlignment="1" applyProtection="1">
      <alignment horizontal="right" vertical="center"/>
      <protection locked="0"/>
    </xf>
    <xf numFmtId="37" fontId="23" fillId="10" borderId="122" xfId="40" applyNumberFormat="1" applyFont="1" applyFill="1" applyBorder="1" applyAlignment="1" applyProtection="1">
      <alignment horizontal="right" vertical="center"/>
      <protection locked="0"/>
    </xf>
    <xf numFmtId="37" fontId="23" fillId="9" borderId="121" xfId="40" applyNumberFormat="1" applyFont="1" applyFill="1" applyBorder="1" applyAlignment="1" applyProtection="1">
      <alignment horizontal="right" vertical="center"/>
      <protection locked="0"/>
    </xf>
    <xf numFmtId="37" fontId="23" fillId="9" borderId="122" xfId="40" applyNumberFormat="1" applyFont="1" applyFill="1" applyBorder="1" applyAlignment="1" applyProtection="1">
      <alignment horizontal="right" vertical="center"/>
      <protection locked="0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9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3" fontId="31" fillId="0" borderId="146" xfId="40" applyNumberFormat="1" applyFont="1" applyFill="1" applyBorder="1" applyAlignment="1" applyProtection="1">
      <alignment horizontal="right" vertical="center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1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9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20" borderId="54" xfId="40" applyNumberFormat="1" applyFont="1" applyFill="1" applyBorder="1" applyAlignment="1" applyProtection="1">
      <alignment horizontal="right" vertical="center"/>
    </xf>
    <xf numFmtId="37" fontId="23" fillId="9" borderId="54" xfId="40" applyNumberFormat="1" applyFont="1" applyFill="1" applyBorder="1" applyAlignment="1" applyProtection="1">
      <alignment horizontal="right" vertical="center"/>
      <protection locked="0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</xf>
    <xf numFmtId="37" fontId="23" fillId="19" borderId="137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0" fontId="37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4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</xf>
    <xf numFmtId="0" fontId="32" fillId="21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8"/>
  <sheetViews>
    <sheetView tabSelected="1" zoomScaleNormal="100" zoomScaleSheetLayoutView="100" zoomScalePageLayoutView="75" workbookViewId="0">
      <selection activeCell="L4" sqref="L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14" t="s">
        <v>324</v>
      </c>
      <c r="B1" s="314"/>
      <c r="C1" s="314"/>
      <c r="D1" s="314"/>
      <c r="E1" s="314"/>
    </row>
    <row r="2" spans="1:18" ht="24" customHeight="1" x14ac:dyDescent="0.2">
      <c r="A2" s="314" t="s">
        <v>328</v>
      </c>
      <c r="B2" s="314"/>
      <c r="C2" s="314"/>
    </row>
    <row r="3" spans="1:18" ht="24" customHeight="1" x14ac:dyDescent="0.2">
      <c r="N3" s="1"/>
      <c r="O3" s="1"/>
    </row>
    <row r="4" spans="1:18" ht="24" customHeight="1" x14ac:dyDescent="0.2">
      <c r="A4" s="7"/>
      <c r="C4" s="312" t="s">
        <v>2</v>
      </c>
      <c r="D4" s="316" t="s">
        <v>10</v>
      </c>
      <c r="E4" s="316"/>
      <c r="F4" s="8"/>
      <c r="G4" s="312" t="s">
        <v>241</v>
      </c>
      <c r="H4" s="316" t="s">
        <v>75</v>
      </c>
      <c r="I4" s="316"/>
      <c r="K4" s="312" t="s">
        <v>3</v>
      </c>
      <c r="L4" s="311">
        <v>4</v>
      </c>
      <c r="N4" s="1"/>
      <c r="O4" s="1"/>
      <c r="Q4" s="342" t="s">
        <v>428</v>
      </c>
      <c r="R4" s="342"/>
    </row>
    <row r="5" spans="1:18" ht="24" customHeight="1" x14ac:dyDescent="0.3">
      <c r="A5" s="7"/>
      <c r="C5" s="312" t="s">
        <v>73</v>
      </c>
      <c r="D5" s="317" t="s">
        <v>431</v>
      </c>
      <c r="E5" s="317"/>
      <c r="F5" s="8"/>
      <c r="N5" s="9"/>
      <c r="Q5" s="342"/>
      <c r="R5" s="342"/>
    </row>
    <row r="6" spans="1:18" ht="24" customHeight="1" x14ac:dyDescent="0.3">
      <c r="A6" s="7"/>
      <c r="C6" s="312" t="s">
        <v>84</v>
      </c>
      <c r="D6" s="316" t="s">
        <v>432</v>
      </c>
      <c r="E6" s="316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44" t="s">
        <v>413</v>
      </c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6"/>
      <c r="Q9" s="33"/>
      <c r="R9" s="133" t="s">
        <v>412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43739</v>
      </c>
      <c r="F10" s="30">
        <f>EDATE(E10,1)</f>
        <v>43770</v>
      </c>
      <c r="G10" s="30">
        <f t="shared" ref="G10:P10" si="0">EDATE(F10,1)</f>
        <v>43800</v>
      </c>
      <c r="H10" s="30">
        <f t="shared" si="0"/>
        <v>43831</v>
      </c>
      <c r="I10" s="30">
        <f t="shared" si="0"/>
        <v>43862</v>
      </c>
      <c r="J10" s="30">
        <f t="shared" si="0"/>
        <v>43891</v>
      </c>
      <c r="K10" s="30">
        <f t="shared" si="0"/>
        <v>43922</v>
      </c>
      <c r="L10" s="30">
        <f t="shared" si="0"/>
        <v>43952</v>
      </c>
      <c r="M10" s="30">
        <f t="shared" si="0"/>
        <v>43983</v>
      </c>
      <c r="N10" s="30">
        <f t="shared" si="0"/>
        <v>44013</v>
      </c>
      <c r="O10" s="30">
        <f t="shared" si="0"/>
        <v>44044</v>
      </c>
      <c r="P10" s="31">
        <f t="shared" si="0"/>
        <v>44075</v>
      </c>
      <c r="Q10" s="67" t="s">
        <v>239</v>
      </c>
      <c r="R10" s="68" t="s">
        <v>132</v>
      </c>
    </row>
    <row r="11" spans="1:18" ht="20.100000000000001" customHeight="1" x14ac:dyDescent="0.2">
      <c r="B11" s="327" t="s">
        <v>157</v>
      </c>
      <c r="C11" s="328"/>
      <c r="D11" s="329"/>
      <c r="E11" s="179">
        <v>1</v>
      </c>
      <c r="F11" s="180">
        <v>0</v>
      </c>
      <c r="G11" s="180">
        <v>1</v>
      </c>
      <c r="H11" s="180">
        <v>1</v>
      </c>
      <c r="I11" s="180">
        <v>1</v>
      </c>
      <c r="J11" s="180">
        <v>2</v>
      </c>
      <c r="K11" s="180">
        <v>0</v>
      </c>
      <c r="L11" s="180">
        <v>1</v>
      </c>
      <c r="M11" s="180">
        <v>1</v>
      </c>
      <c r="N11" s="180">
        <v>0</v>
      </c>
      <c r="O11" s="180">
        <v>2</v>
      </c>
      <c r="P11" s="181">
        <v>2</v>
      </c>
      <c r="Q11" s="182">
        <f>SUM(E11:P11)</f>
        <v>12</v>
      </c>
      <c r="R11" s="339"/>
    </row>
    <row r="12" spans="1:18" ht="20.100000000000001" customHeight="1" x14ac:dyDescent="0.2">
      <c r="B12" s="318" t="s">
        <v>158</v>
      </c>
      <c r="C12" s="319"/>
      <c r="D12" s="320"/>
      <c r="E12" s="183">
        <v>0</v>
      </c>
      <c r="F12" s="184">
        <v>3</v>
      </c>
      <c r="G12" s="184">
        <v>5</v>
      </c>
      <c r="H12" s="184">
        <v>2</v>
      </c>
      <c r="I12" s="184">
        <v>2</v>
      </c>
      <c r="J12" s="184">
        <v>3</v>
      </c>
      <c r="K12" s="184">
        <v>4</v>
      </c>
      <c r="L12" s="184">
        <v>3</v>
      </c>
      <c r="M12" s="184">
        <v>1</v>
      </c>
      <c r="N12" s="184">
        <v>6</v>
      </c>
      <c r="O12" s="184">
        <v>2</v>
      </c>
      <c r="P12" s="185">
        <v>5</v>
      </c>
      <c r="Q12" s="182">
        <f t="shared" ref="Q12:Q19" si="1">SUM(E12:P12)</f>
        <v>36</v>
      </c>
      <c r="R12" s="340"/>
    </row>
    <row r="13" spans="1:18" ht="20.100000000000001" customHeight="1" x14ac:dyDescent="0.2">
      <c r="B13" s="318" t="s">
        <v>159</v>
      </c>
      <c r="C13" s="319"/>
      <c r="D13" s="320"/>
      <c r="E13" s="186">
        <v>8</v>
      </c>
      <c r="F13" s="187">
        <v>6</v>
      </c>
      <c r="G13" s="187">
        <v>5</v>
      </c>
      <c r="H13" s="187">
        <v>6</v>
      </c>
      <c r="I13" s="187">
        <v>7</v>
      </c>
      <c r="J13" s="187">
        <v>8</v>
      </c>
      <c r="K13" s="187">
        <v>8</v>
      </c>
      <c r="L13" s="187">
        <v>13</v>
      </c>
      <c r="M13" s="187">
        <v>5</v>
      </c>
      <c r="N13" s="187">
        <v>9</v>
      </c>
      <c r="O13" s="187">
        <v>7</v>
      </c>
      <c r="P13" s="188">
        <v>8</v>
      </c>
      <c r="Q13" s="189">
        <f t="shared" si="1"/>
        <v>90</v>
      </c>
      <c r="R13" s="340"/>
    </row>
    <row r="14" spans="1:18" ht="20.100000000000001" customHeight="1" x14ac:dyDescent="0.2">
      <c r="B14" s="318" t="s">
        <v>160</v>
      </c>
      <c r="C14" s="319"/>
      <c r="D14" s="320"/>
      <c r="E14" s="183">
        <v>592</v>
      </c>
      <c r="F14" s="184">
        <v>492</v>
      </c>
      <c r="G14" s="184">
        <v>485</v>
      </c>
      <c r="H14" s="184">
        <v>511</v>
      </c>
      <c r="I14" s="184">
        <v>526</v>
      </c>
      <c r="J14" s="184">
        <v>527</v>
      </c>
      <c r="K14" s="184">
        <v>440</v>
      </c>
      <c r="L14" s="184">
        <v>565</v>
      </c>
      <c r="M14" s="184">
        <v>541</v>
      </c>
      <c r="N14" s="184">
        <v>491</v>
      </c>
      <c r="O14" s="184">
        <v>651</v>
      </c>
      <c r="P14" s="185">
        <v>533</v>
      </c>
      <c r="Q14" s="189">
        <f t="shared" si="1"/>
        <v>6354</v>
      </c>
      <c r="R14" s="340"/>
    </row>
    <row r="15" spans="1:18" ht="20.100000000000001" customHeight="1" x14ac:dyDescent="0.2">
      <c r="B15" s="318" t="s">
        <v>161</v>
      </c>
      <c r="C15" s="319"/>
      <c r="D15" s="320"/>
      <c r="E15" s="186">
        <v>1</v>
      </c>
      <c r="F15" s="187">
        <v>1</v>
      </c>
      <c r="G15" s="187">
        <v>4</v>
      </c>
      <c r="H15" s="187">
        <v>0</v>
      </c>
      <c r="I15" s="187">
        <v>1</v>
      </c>
      <c r="J15" s="187">
        <v>3</v>
      </c>
      <c r="K15" s="187">
        <v>0</v>
      </c>
      <c r="L15" s="187">
        <v>0</v>
      </c>
      <c r="M15" s="187">
        <v>0</v>
      </c>
      <c r="N15" s="187">
        <v>0</v>
      </c>
      <c r="O15" s="187">
        <v>0</v>
      </c>
      <c r="P15" s="188">
        <v>3</v>
      </c>
      <c r="Q15" s="189">
        <f t="shared" si="1"/>
        <v>13</v>
      </c>
      <c r="R15" s="340"/>
    </row>
    <row r="16" spans="1:18" ht="20.100000000000001" customHeight="1" x14ac:dyDescent="0.2">
      <c r="B16" s="318" t="s">
        <v>162</v>
      </c>
      <c r="C16" s="319"/>
      <c r="D16" s="320"/>
      <c r="E16" s="183">
        <v>37</v>
      </c>
      <c r="F16" s="184">
        <v>31</v>
      </c>
      <c r="G16" s="184">
        <v>27</v>
      </c>
      <c r="H16" s="184">
        <v>24</v>
      </c>
      <c r="I16" s="184">
        <v>32</v>
      </c>
      <c r="J16" s="184">
        <v>11</v>
      </c>
      <c r="K16" s="184">
        <v>13</v>
      </c>
      <c r="L16" s="184">
        <v>17</v>
      </c>
      <c r="M16" s="184">
        <v>10</v>
      </c>
      <c r="N16" s="184">
        <v>9</v>
      </c>
      <c r="O16" s="184">
        <v>19</v>
      </c>
      <c r="P16" s="185">
        <v>22</v>
      </c>
      <c r="Q16" s="189">
        <f t="shared" si="1"/>
        <v>252</v>
      </c>
      <c r="R16" s="340"/>
    </row>
    <row r="17" spans="1:18" ht="20.100000000000001" customHeight="1" x14ac:dyDescent="0.2">
      <c r="B17" s="336" t="s">
        <v>163</v>
      </c>
      <c r="C17" s="337"/>
      <c r="D17" s="338"/>
      <c r="E17" s="186">
        <v>10</v>
      </c>
      <c r="F17" s="187">
        <v>16</v>
      </c>
      <c r="G17" s="187">
        <v>16</v>
      </c>
      <c r="H17" s="187">
        <v>26</v>
      </c>
      <c r="I17" s="187">
        <v>23</v>
      </c>
      <c r="J17" s="187">
        <v>21</v>
      </c>
      <c r="K17" s="187">
        <v>19</v>
      </c>
      <c r="L17" s="187">
        <v>18</v>
      </c>
      <c r="M17" s="187">
        <v>20</v>
      </c>
      <c r="N17" s="187">
        <v>28</v>
      </c>
      <c r="O17" s="187">
        <v>20</v>
      </c>
      <c r="P17" s="188">
        <v>17</v>
      </c>
      <c r="Q17" s="190">
        <f t="shared" si="1"/>
        <v>234</v>
      </c>
      <c r="R17" s="340"/>
    </row>
    <row r="18" spans="1:18" ht="20.100000000000001" customHeight="1" thickBot="1" x14ac:dyDescent="0.25">
      <c r="B18" s="321" t="s">
        <v>164</v>
      </c>
      <c r="C18" s="322"/>
      <c r="D18" s="323"/>
      <c r="E18" s="191">
        <v>0</v>
      </c>
      <c r="F18" s="192">
        <v>0</v>
      </c>
      <c r="G18" s="192">
        <v>0</v>
      </c>
      <c r="H18" s="192">
        <v>0</v>
      </c>
      <c r="I18" s="192">
        <v>0</v>
      </c>
      <c r="J18" s="192">
        <v>0</v>
      </c>
      <c r="K18" s="192">
        <v>0</v>
      </c>
      <c r="L18" s="192">
        <v>0</v>
      </c>
      <c r="M18" s="192">
        <v>0</v>
      </c>
      <c r="N18" s="192">
        <v>0</v>
      </c>
      <c r="O18" s="192">
        <v>0</v>
      </c>
      <c r="P18" s="193">
        <v>0</v>
      </c>
      <c r="Q18" s="194">
        <f t="shared" si="1"/>
        <v>0</v>
      </c>
      <c r="R18" s="341"/>
    </row>
    <row r="19" spans="1:18" s="17" customFormat="1" ht="20.100000000000001" customHeight="1" thickTop="1" thickBot="1" x14ac:dyDescent="0.25">
      <c r="B19" s="324" t="s">
        <v>165</v>
      </c>
      <c r="C19" s="325"/>
      <c r="D19" s="326"/>
      <c r="E19" s="195">
        <f t="shared" ref="E19:P19" si="2">SUM(E11:E18)</f>
        <v>649</v>
      </c>
      <c r="F19" s="196">
        <f t="shared" si="2"/>
        <v>549</v>
      </c>
      <c r="G19" s="196">
        <f t="shared" si="2"/>
        <v>543</v>
      </c>
      <c r="H19" s="196">
        <f t="shared" si="2"/>
        <v>570</v>
      </c>
      <c r="I19" s="196">
        <f t="shared" si="2"/>
        <v>592</v>
      </c>
      <c r="J19" s="196">
        <f t="shared" si="2"/>
        <v>575</v>
      </c>
      <c r="K19" s="196">
        <f t="shared" si="2"/>
        <v>484</v>
      </c>
      <c r="L19" s="196">
        <f t="shared" si="2"/>
        <v>617</v>
      </c>
      <c r="M19" s="196">
        <f t="shared" si="2"/>
        <v>578</v>
      </c>
      <c r="N19" s="196">
        <f t="shared" si="2"/>
        <v>543</v>
      </c>
      <c r="O19" s="196">
        <f t="shared" si="2"/>
        <v>701</v>
      </c>
      <c r="P19" s="197">
        <f t="shared" si="2"/>
        <v>590</v>
      </c>
      <c r="Q19" s="198">
        <f t="shared" si="1"/>
        <v>6991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43739</v>
      </c>
      <c r="F21" s="30">
        <f>EDATE(E21,1)</f>
        <v>43770</v>
      </c>
      <c r="G21" s="30">
        <f t="shared" ref="G21:P21" si="3">EDATE(F21,1)</f>
        <v>43800</v>
      </c>
      <c r="H21" s="30">
        <f t="shared" si="3"/>
        <v>43831</v>
      </c>
      <c r="I21" s="30">
        <f t="shared" si="3"/>
        <v>43862</v>
      </c>
      <c r="J21" s="30">
        <f t="shared" si="3"/>
        <v>43891</v>
      </c>
      <c r="K21" s="30">
        <f t="shared" si="3"/>
        <v>43922</v>
      </c>
      <c r="L21" s="30">
        <f t="shared" si="3"/>
        <v>43952</v>
      </c>
      <c r="M21" s="30">
        <f t="shared" si="3"/>
        <v>43983</v>
      </c>
      <c r="N21" s="30">
        <f t="shared" si="3"/>
        <v>44013</v>
      </c>
      <c r="O21" s="30">
        <f t="shared" si="3"/>
        <v>44044</v>
      </c>
      <c r="P21" s="31">
        <f t="shared" si="3"/>
        <v>44075</v>
      </c>
      <c r="Q21" s="67" t="s">
        <v>239</v>
      </c>
      <c r="R21" s="68" t="str">
        <f>C21</f>
        <v>County Criminal</v>
      </c>
    </row>
    <row r="22" spans="1:18" ht="20.100000000000001" customHeight="1" x14ac:dyDescent="0.2">
      <c r="B22" s="327" t="s">
        <v>166</v>
      </c>
      <c r="C22" s="328"/>
      <c r="D22" s="329"/>
      <c r="E22" s="199">
        <v>460</v>
      </c>
      <c r="F22" s="200">
        <v>445</v>
      </c>
      <c r="G22" s="200">
        <v>465</v>
      </c>
      <c r="H22" s="200">
        <v>454</v>
      </c>
      <c r="I22" s="200">
        <v>471</v>
      </c>
      <c r="J22" s="200">
        <v>439</v>
      </c>
      <c r="K22" s="200">
        <v>385</v>
      </c>
      <c r="L22" s="200">
        <v>517</v>
      </c>
      <c r="M22" s="200">
        <v>546</v>
      </c>
      <c r="N22" s="200">
        <v>460</v>
      </c>
      <c r="O22" s="200">
        <v>483</v>
      </c>
      <c r="P22" s="201">
        <v>508</v>
      </c>
      <c r="Q22" s="202">
        <f t="shared" ref="Q22:Q28" si="4">SUM(E22:P22)</f>
        <v>5633</v>
      </c>
      <c r="R22" s="343"/>
    </row>
    <row r="23" spans="1:18" ht="20.100000000000001" customHeight="1" x14ac:dyDescent="0.2">
      <c r="B23" s="318" t="s">
        <v>167</v>
      </c>
      <c r="C23" s="319"/>
      <c r="D23" s="320"/>
      <c r="E23" s="203">
        <v>16</v>
      </c>
      <c r="F23" s="204">
        <v>7</v>
      </c>
      <c r="G23" s="204">
        <v>13</v>
      </c>
      <c r="H23" s="204">
        <v>8</v>
      </c>
      <c r="I23" s="204">
        <v>4</v>
      </c>
      <c r="J23" s="204">
        <v>15</v>
      </c>
      <c r="K23" s="204">
        <v>4</v>
      </c>
      <c r="L23" s="204">
        <v>10</v>
      </c>
      <c r="M23" s="204">
        <v>12</v>
      </c>
      <c r="N23" s="204">
        <v>11</v>
      </c>
      <c r="O23" s="204">
        <v>11</v>
      </c>
      <c r="P23" s="205">
        <v>14</v>
      </c>
      <c r="Q23" s="218">
        <f t="shared" si="4"/>
        <v>125</v>
      </c>
      <c r="R23" s="340"/>
    </row>
    <row r="24" spans="1:18" ht="20.100000000000001" customHeight="1" x14ac:dyDescent="0.2">
      <c r="B24" s="318" t="s">
        <v>168</v>
      </c>
      <c r="C24" s="319"/>
      <c r="D24" s="320"/>
      <c r="E24" s="207">
        <v>228</v>
      </c>
      <c r="F24" s="208">
        <v>181</v>
      </c>
      <c r="G24" s="208">
        <v>185</v>
      </c>
      <c r="H24" s="208">
        <v>213</v>
      </c>
      <c r="I24" s="208">
        <v>176</v>
      </c>
      <c r="J24" s="208">
        <v>367</v>
      </c>
      <c r="K24" s="208">
        <v>205</v>
      </c>
      <c r="L24" s="208">
        <v>374</v>
      </c>
      <c r="M24" s="208">
        <v>304</v>
      </c>
      <c r="N24" s="208">
        <v>256</v>
      </c>
      <c r="O24" s="208">
        <v>198</v>
      </c>
      <c r="P24" s="209">
        <v>213</v>
      </c>
      <c r="Q24" s="219">
        <f t="shared" si="4"/>
        <v>2900</v>
      </c>
      <c r="R24" s="340"/>
    </row>
    <row r="25" spans="1:18" ht="20.100000000000001" customHeight="1" x14ac:dyDescent="0.2">
      <c r="B25" s="318" t="s">
        <v>162</v>
      </c>
      <c r="C25" s="319"/>
      <c r="D25" s="320"/>
      <c r="E25" s="203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205">
        <v>0</v>
      </c>
      <c r="Q25" s="219">
        <f t="shared" si="4"/>
        <v>0</v>
      </c>
      <c r="R25" s="340"/>
    </row>
    <row r="26" spans="1:18" ht="20.100000000000001" customHeight="1" x14ac:dyDescent="0.2">
      <c r="B26" s="318" t="s">
        <v>163</v>
      </c>
      <c r="C26" s="319"/>
      <c r="D26" s="320"/>
      <c r="E26" s="207">
        <v>0</v>
      </c>
      <c r="F26" s="208">
        <v>0</v>
      </c>
      <c r="G26" s="208">
        <v>0</v>
      </c>
      <c r="H26" s="208">
        <v>0</v>
      </c>
      <c r="I26" s="208">
        <v>0</v>
      </c>
      <c r="J26" s="208">
        <v>0</v>
      </c>
      <c r="K26" s="208">
        <v>0</v>
      </c>
      <c r="L26" s="208">
        <v>0</v>
      </c>
      <c r="M26" s="208">
        <v>0</v>
      </c>
      <c r="N26" s="208">
        <v>0</v>
      </c>
      <c r="O26" s="208">
        <v>0</v>
      </c>
      <c r="P26" s="209">
        <v>0</v>
      </c>
      <c r="Q26" s="219">
        <f t="shared" si="4"/>
        <v>0</v>
      </c>
      <c r="R26" s="340"/>
    </row>
    <row r="27" spans="1:18" ht="20.100000000000001" customHeight="1" thickBot="1" x14ac:dyDescent="0.25">
      <c r="B27" s="321" t="s">
        <v>164</v>
      </c>
      <c r="C27" s="322"/>
      <c r="D27" s="323"/>
      <c r="E27" s="211">
        <v>0</v>
      </c>
      <c r="F27" s="212">
        <v>0</v>
      </c>
      <c r="G27" s="212">
        <v>0</v>
      </c>
      <c r="H27" s="212">
        <v>0</v>
      </c>
      <c r="I27" s="212">
        <v>0</v>
      </c>
      <c r="J27" s="212">
        <v>0</v>
      </c>
      <c r="K27" s="212">
        <v>0</v>
      </c>
      <c r="L27" s="212">
        <v>0</v>
      </c>
      <c r="M27" s="212">
        <v>0</v>
      </c>
      <c r="N27" s="212">
        <v>0</v>
      </c>
      <c r="O27" s="212">
        <v>0</v>
      </c>
      <c r="P27" s="213">
        <v>0</v>
      </c>
      <c r="Q27" s="210">
        <f t="shared" si="4"/>
        <v>0</v>
      </c>
      <c r="R27" s="340"/>
    </row>
    <row r="28" spans="1:18" s="17" customFormat="1" ht="20.100000000000001" customHeight="1" thickTop="1" thickBot="1" x14ac:dyDescent="0.25">
      <c r="B28" s="324" t="s">
        <v>169</v>
      </c>
      <c r="C28" s="325"/>
      <c r="D28" s="326"/>
      <c r="E28" s="214">
        <f t="shared" ref="E28:P28" si="5">SUM(E22:E27)</f>
        <v>704</v>
      </c>
      <c r="F28" s="215">
        <f t="shared" si="5"/>
        <v>633</v>
      </c>
      <c r="G28" s="215">
        <f t="shared" si="5"/>
        <v>663</v>
      </c>
      <c r="H28" s="215">
        <f t="shared" si="5"/>
        <v>675</v>
      </c>
      <c r="I28" s="215">
        <f t="shared" si="5"/>
        <v>651</v>
      </c>
      <c r="J28" s="215">
        <f t="shared" si="5"/>
        <v>821</v>
      </c>
      <c r="K28" s="215">
        <f t="shared" si="5"/>
        <v>594</v>
      </c>
      <c r="L28" s="215">
        <f t="shared" si="5"/>
        <v>901</v>
      </c>
      <c r="M28" s="215">
        <f t="shared" si="5"/>
        <v>862</v>
      </c>
      <c r="N28" s="215">
        <f t="shared" si="5"/>
        <v>727</v>
      </c>
      <c r="O28" s="215">
        <f t="shared" si="5"/>
        <v>692</v>
      </c>
      <c r="P28" s="216">
        <f t="shared" si="5"/>
        <v>735</v>
      </c>
      <c r="Q28" s="217">
        <f t="shared" si="4"/>
        <v>8658</v>
      </c>
      <c r="R28" s="313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43739</v>
      </c>
      <c r="F30" s="30">
        <f t="shared" ref="F30:P30" si="6">EDATE(E30,1)</f>
        <v>43770</v>
      </c>
      <c r="G30" s="30">
        <f t="shared" si="6"/>
        <v>43800</v>
      </c>
      <c r="H30" s="30">
        <f t="shared" si="6"/>
        <v>43831</v>
      </c>
      <c r="I30" s="30">
        <f t="shared" si="6"/>
        <v>43862</v>
      </c>
      <c r="J30" s="30">
        <f t="shared" si="6"/>
        <v>43891</v>
      </c>
      <c r="K30" s="30">
        <f t="shared" si="6"/>
        <v>43922</v>
      </c>
      <c r="L30" s="30">
        <f t="shared" si="6"/>
        <v>43952</v>
      </c>
      <c r="M30" s="30">
        <f t="shared" si="6"/>
        <v>43983</v>
      </c>
      <c r="N30" s="30">
        <f t="shared" si="6"/>
        <v>44013</v>
      </c>
      <c r="O30" s="30">
        <f t="shared" si="6"/>
        <v>44044</v>
      </c>
      <c r="P30" s="31">
        <f t="shared" si="6"/>
        <v>44075</v>
      </c>
      <c r="Q30" s="67" t="s">
        <v>239</v>
      </c>
      <c r="R30" s="68" t="str">
        <f>C30</f>
        <v>Juvenile Delinquency</v>
      </c>
    </row>
    <row r="31" spans="1:18" ht="20.100000000000001" customHeight="1" x14ac:dyDescent="0.2">
      <c r="B31" s="327" t="s">
        <v>170</v>
      </c>
      <c r="C31" s="328"/>
      <c r="D31" s="329"/>
      <c r="E31" s="199">
        <v>106</v>
      </c>
      <c r="F31" s="200">
        <v>97</v>
      </c>
      <c r="G31" s="200">
        <v>84</v>
      </c>
      <c r="H31" s="200">
        <v>111</v>
      </c>
      <c r="I31" s="200">
        <v>96</v>
      </c>
      <c r="J31" s="200">
        <v>74</v>
      </c>
      <c r="K31" s="200">
        <v>70</v>
      </c>
      <c r="L31" s="200">
        <v>87</v>
      </c>
      <c r="M31" s="200">
        <v>79</v>
      </c>
      <c r="N31" s="200">
        <v>74</v>
      </c>
      <c r="O31" s="200">
        <v>61</v>
      </c>
      <c r="P31" s="201">
        <v>83</v>
      </c>
      <c r="Q31" s="202">
        <f t="shared" ref="Q31:Q35" si="7">SUM(E31:P31)</f>
        <v>1022</v>
      </c>
      <c r="R31" s="339"/>
    </row>
    <row r="32" spans="1:18" ht="20.100000000000001" customHeight="1" x14ac:dyDescent="0.2">
      <c r="B32" s="318" t="s">
        <v>171</v>
      </c>
      <c r="C32" s="319"/>
      <c r="D32" s="320"/>
      <c r="E32" s="203">
        <v>0</v>
      </c>
      <c r="F32" s="204">
        <v>0</v>
      </c>
      <c r="G32" s="204">
        <v>2</v>
      </c>
      <c r="H32" s="204">
        <v>2</v>
      </c>
      <c r="I32" s="204">
        <v>2</v>
      </c>
      <c r="J32" s="204">
        <v>0</v>
      </c>
      <c r="K32" s="204">
        <v>0</v>
      </c>
      <c r="L32" s="204">
        <v>2</v>
      </c>
      <c r="M32" s="204">
        <v>0</v>
      </c>
      <c r="N32" s="204">
        <v>0</v>
      </c>
      <c r="O32" s="204">
        <v>0</v>
      </c>
      <c r="P32" s="205">
        <v>1</v>
      </c>
      <c r="Q32" s="206">
        <f t="shared" si="7"/>
        <v>9</v>
      </c>
      <c r="R32" s="340"/>
    </row>
    <row r="33" spans="1:18" ht="20.100000000000001" customHeight="1" x14ac:dyDescent="0.2">
      <c r="B33" s="318" t="s">
        <v>172</v>
      </c>
      <c r="C33" s="319"/>
      <c r="D33" s="320"/>
      <c r="E33" s="207">
        <v>0</v>
      </c>
      <c r="F33" s="208">
        <v>1</v>
      </c>
      <c r="G33" s="208">
        <v>6</v>
      </c>
      <c r="H33" s="208">
        <v>1</v>
      </c>
      <c r="I33" s="208">
        <v>0</v>
      </c>
      <c r="J33" s="208">
        <v>0</v>
      </c>
      <c r="K33" s="208">
        <v>1</v>
      </c>
      <c r="L33" s="208">
        <v>0</v>
      </c>
      <c r="M33" s="208">
        <v>0</v>
      </c>
      <c r="N33" s="208">
        <v>0</v>
      </c>
      <c r="O33" s="208">
        <v>2</v>
      </c>
      <c r="P33" s="209">
        <v>0</v>
      </c>
      <c r="Q33" s="210">
        <f t="shared" si="7"/>
        <v>11</v>
      </c>
      <c r="R33" s="340"/>
    </row>
    <row r="34" spans="1:18" ht="20.100000000000001" customHeight="1" thickBot="1" x14ac:dyDescent="0.25">
      <c r="B34" s="321" t="s">
        <v>164</v>
      </c>
      <c r="C34" s="322"/>
      <c r="D34" s="323"/>
      <c r="E34" s="211">
        <v>0</v>
      </c>
      <c r="F34" s="212">
        <v>0</v>
      </c>
      <c r="G34" s="212">
        <v>0</v>
      </c>
      <c r="H34" s="212">
        <v>0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>
        <v>0</v>
      </c>
      <c r="O34" s="212">
        <v>0</v>
      </c>
      <c r="P34" s="213">
        <v>0</v>
      </c>
      <c r="Q34" s="210">
        <f t="shared" si="7"/>
        <v>0</v>
      </c>
      <c r="R34" s="341"/>
    </row>
    <row r="35" spans="1:18" s="17" customFormat="1" ht="20.100000000000001" customHeight="1" thickTop="1" thickBot="1" x14ac:dyDescent="0.25">
      <c r="B35" s="324" t="s">
        <v>173</v>
      </c>
      <c r="C35" s="325"/>
      <c r="D35" s="326"/>
      <c r="E35" s="214">
        <f t="shared" ref="E35:P35" si="8">SUM(E31:E34)</f>
        <v>106</v>
      </c>
      <c r="F35" s="215">
        <f t="shared" si="8"/>
        <v>98</v>
      </c>
      <c r="G35" s="215">
        <f t="shared" si="8"/>
        <v>92</v>
      </c>
      <c r="H35" s="215">
        <f t="shared" si="8"/>
        <v>114</v>
      </c>
      <c r="I35" s="215">
        <f t="shared" si="8"/>
        <v>98</v>
      </c>
      <c r="J35" s="215">
        <f t="shared" si="8"/>
        <v>74</v>
      </c>
      <c r="K35" s="215">
        <f t="shared" si="8"/>
        <v>71</v>
      </c>
      <c r="L35" s="215">
        <f t="shared" si="8"/>
        <v>89</v>
      </c>
      <c r="M35" s="215">
        <f t="shared" si="8"/>
        <v>79</v>
      </c>
      <c r="N35" s="215">
        <f t="shared" si="8"/>
        <v>74</v>
      </c>
      <c r="O35" s="215">
        <f t="shared" si="8"/>
        <v>63</v>
      </c>
      <c r="P35" s="216">
        <f t="shared" si="8"/>
        <v>84</v>
      </c>
      <c r="Q35" s="217">
        <f t="shared" si="7"/>
        <v>1042</v>
      </c>
      <c r="R35" s="313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174</v>
      </c>
      <c r="D37" s="11"/>
      <c r="E37" s="29">
        <f>E$10</f>
        <v>43739</v>
      </c>
      <c r="F37" s="30">
        <f t="shared" ref="F37:P37" si="9">EDATE(E37,1)</f>
        <v>43770</v>
      </c>
      <c r="G37" s="30">
        <f t="shared" si="9"/>
        <v>43800</v>
      </c>
      <c r="H37" s="30">
        <f t="shared" si="9"/>
        <v>43831</v>
      </c>
      <c r="I37" s="30">
        <f t="shared" si="9"/>
        <v>43862</v>
      </c>
      <c r="J37" s="30">
        <f t="shared" si="9"/>
        <v>43891</v>
      </c>
      <c r="K37" s="30">
        <f t="shared" si="9"/>
        <v>43922</v>
      </c>
      <c r="L37" s="30">
        <f t="shared" si="9"/>
        <v>43952</v>
      </c>
      <c r="M37" s="30">
        <f t="shared" si="9"/>
        <v>43983</v>
      </c>
      <c r="N37" s="30">
        <f t="shared" si="9"/>
        <v>44013</v>
      </c>
      <c r="O37" s="30">
        <f t="shared" si="9"/>
        <v>44044</v>
      </c>
      <c r="P37" s="31">
        <f t="shared" si="9"/>
        <v>44075</v>
      </c>
      <c r="Q37" s="67" t="s">
        <v>239</v>
      </c>
      <c r="R37" s="68" t="str">
        <f>C37</f>
        <v>Criminal Traffic - UTCs</v>
      </c>
    </row>
    <row r="38" spans="1:18" ht="20.100000000000001" customHeight="1" x14ac:dyDescent="0.2">
      <c r="B38" s="327" t="s">
        <v>175</v>
      </c>
      <c r="C38" s="328"/>
      <c r="D38" s="329"/>
      <c r="E38" s="179">
        <v>184</v>
      </c>
      <c r="F38" s="180">
        <v>156</v>
      </c>
      <c r="G38" s="180">
        <v>189</v>
      </c>
      <c r="H38" s="180">
        <v>182</v>
      </c>
      <c r="I38" s="180">
        <v>179</v>
      </c>
      <c r="J38" s="180">
        <v>158</v>
      </c>
      <c r="K38" s="180">
        <v>120</v>
      </c>
      <c r="L38" s="180">
        <v>149</v>
      </c>
      <c r="M38" s="180">
        <v>192</v>
      </c>
      <c r="N38" s="180">
        <v>168</v>
      </c>
      <c r="O38" s="180">
        <v>189</v>
      </c>
      <c r="P38" s="181">
        <v>185</v>
      </c>
      <c r="Q38" s="220">
        <f t="shared" ref="Q38:Q41" si="10">SUM(E38:P38)</f>
        <v>2051</v>
      </c>
      <c r="R38" s="339"/>
    </row>
    <row r="39" spans="1:18" ht="20.100000000000001" customHeight="1" x14ac:dyDescent="0.2">
      <c r="B39" s="318" t="s">
        <v>176</v>
      </c>
      <c r="C39" s="319"/>
      <c r="D39" s="320"/>
      <c r="E39" s="183">
        <v>655</v>
      </c>
      <c r="F39" s="184">
        <v>622</v>
      </c>
      <c r="G39" s="184">
        <v>592</v>
      </c>
      <c r="H39" s="184">
        <v>696</v>
      </c>
      <c r="I39" s="184">
        <v>639</v>
      </c>
      <c r="J39" s="184">
        <v>664</v>
      </c>
      <c r="K39" s="184">
        <v>419</v>
      </c>
      <c r="L39" s="184">
        <v>626</v>
      </c>
      <c r="M39" s="184">
        <v>590</v>
      </c>
      <c r="N39" s="184">
        <v>648</v>
      </c>
      <c r="O39" s="184">
        <v>640</v>
      </c>
      <c r="P39" s="185">
        <v>635</v>
      </c>
      <c r="Q39" s="221">
        <f t="shared" si="10"/>
        <v>7426</v>
      </c>
      <c r="R39" s="340"/>
    </row>
    <row r="40" spans="1:18" ht="20.100000000000001" customHeight="1" thickBot="1" x14ac:dyDescent="0.25">
      <c r="B40" s="321" t="s">
        <v>164</v>
      </c>
      <c r="C40" s="322"/>
      <c r="D40" s="323"/>
      <c r="E40" s="222">
        <v>0</v>
      </c>
      <c r="F40" s="223">
        <v>2</v>
      </c>
      <c r="G40" s="223">
        <v>0</v>
      </c>
      <c r="H40" s="223">
        <v>0</v>
      </c>
      <c r="I40" s="223">
        <v>0</v>
      </c>
      <c r="J40" s="223">
        <v>0</v>
      </c>
      <c r="K40" s="223">
        <v>0</v>
      </c>
      <c r="L40" s="223">
        <v>0</v>
      </c>
      <c r="M40" s="223">
        <v>0</v>
      </c>
      <c r="N40" s="223">
        <v>0</v>
      </c>
      <c r="O40" s="223">
        <v>0</v>
      </c>
      <c r="P40" s="224">
        <v>0</v>
      </c>
      <c r="Q40" s="225">
        <f t="shared" si="10"/>
        <v>2</v>
      </c>
      <c r="R40" s="341"/>
    </row>
    <row r="41" spans="1:18" s="17" customFormat="1" ht="20.100000000000001" customHeight="1" thickTop="1" thickBot="1" x14ac:dyDescent="0.25">
      <c r="B41" s="324" t="s">
        <v>177</v>
      </c>
      <c r="C41" s="325"/>
      <c r="D41" s="326"/>
      <c r="E41" s="195">
        <f t="shared" ref="E41:P41" si="11">SUM(E38:E40)</f>
        <v>839</v>
      </c>
      <c r="F41" s="196">
        <f t="shared" si="11"/>
        <v>780</v>
      </c>
      <c r="G41" s="196">
        <f t="shared" si="11"/>
        <v>781</v>
      </c>
      <c r="H41" s="196">
        <f t="shared" si="11"/>
        <v>878</v>
      </c>
      <c r="I41" s="196">
        <f t="shared" si="11"/>
        <v>818</v>
      </c>
      <c r="J41" s="196">
        <f t="shared" si="11"/>
        <v>822</v>
      </c>
      <c r="K41" s="196">
        <f t="shared" si="11"/>
        <v>539</v>
      </c>
      <c r="L41" s="196">
        <f t="shared" si="11"/>
        <v>775</v>
      </c>
      <c r="M41" s="196">
        <f t="shared" si="11"/>
        <v>782</v>
      </c>
      <c r="N41" s="196">
        <f t="shared" si="11"/>
        <v>816</v>
      </c>
      <c r="O41" s="196">
        <f t="shared" si="11"/>
        <v>829</v>
      </c>
      <c r="P41" s="197">
        <f t="shared" si="11"/>
        <v>820</v>
      </c>
      <c r="Q41" s="226">
        <f t="shared" si="10"/>
        <v>9479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43739</v>
      </c>
      <c r="F43" s="30">
        <f t="shared" ref="F43:P43" si="12">EDATE(E43,1)</f>
        <v>43770</v>
      </c>
      <c r="G43" s="30">
        <f t="shared" si="12"/>
        <v>43800</v>
      </c>
      <c r="H43" s="30">
        <f t="shared" si="12"/>
        <v>43831</v>
      </c>
      <c r="I43" s="30">
        <f t="shared" si="12"/>
        <v>43862</v>
      </c>
      <c r="J43" s="30">
        <f t="shared" si="12"/>
        <v>43891</v>
      </c>
      <c r="K43" s="30">
        <f t="shared" si="12"/>
        <v>43922</v>
      </c>
      <c r="L43" s="30">
        <f t="shared" si="12"/>
        <v>43952</v>
      </c>
      <c r="M43" s="30">
        <f t="shared" si="12"/>
        <v>43983</v>
      </c>
      <c r="N43" s="30">
        <f t="shared" si="12"/>
        <v>44013</v>
      </c>
      <c r="O43" s="30">
        <f t="shared" si="12"/>
        <v>44044</v>
      </c>
      <c r="P43" s="31">
        <f t="shared" si="12"/>
        <v>44075</v>
      </c>
      <c r="Q43" s="67" t="s">
        <v>239</v>
      </c>
      <c r="R43" s="68" t="str">
        <f>C43</f>
        <v>Circuit Civil</v>
      </c>
    </row>
    <row r="44" spans="1:18" ht="20.100000000000001" customHeight="1" x14ac:dyDescent="0.2">
      <c r="B44" s="327" t="s">
        <v>178</v>
      </c>
      <c r="C44" s="328"/>
      <c r="D44" s="329"/>
      <c r="E44" s="179">
        <v>3</v>
      </c>
      <c r="F44" s="180">
        <v>5</v>
      </c>
      <c r="G44" s="180">
        <v>1</v>
      </c>
      <c r="H44" s="180">
        <v>3</v>
      </c>
      <c r="I44" s="180">
        <v>1</v>
      </c>
      <c r="J44" s="180">
        <v>10</v>
      </c>
      <c r="K44" s="180">
        <v>5</v>
      </c>
      <c r="L44" s="180">
        <v>1</v>
      </c>
      <c r="M44" s="180">
        <v>3</v>
      </c>
      <c r="N44" s="180">
        <v>4</v>
      </c>
      <c r="O44" s="180">
        <v>3</v>
      </c>
      <c r="P44" s="181">
        <v>6</v>
      </c>
      <c r="Q44" s="220">
        <f t="shared" ref="Q44:Q66" si="13">SUM(E44:P44)</f>
        <v>45</v>
      </c>
      <c r="R44" s="339"/>
    </row>
    <row r="45" spans="1:18" ht="20.100000000000001" customHeight="1" x14ac:dyDescent="0.2">
      <c r="B45" s="318" t="s">
        <v>179</v>
      </c>
      <c r="C45" s="319"/>
      <c r="D45" s="320"/>
      <c r="E45" s="183">
        <v>0</v>
      </c>
      <c r="F45" s="184">
        <v>0</v>
      </c>
      <c r="G45" s="184">
        <v>1</v>
      </c>
      <c r="H45" s="184">
        <v>4</v>
      </c>
      <c r="I45" s="184">
        <v>1</v>
      </c>
      <c r="J45" s="184">
        <v>0</v>
      </c>
      <c r="K45" s="184">
        <v>1</v>
      </c>
      <c r="L45" s="184">
        <v>3</v>
      </c>
      <c r="M45" s="184">
        <v>1</v>
      </c>
      <c r="N45" s="184">
        <v>2</v>
      </c>
      <c r="O45" s="184">
        <v>3</v>
      </c>
      <c r="P45" s="185">
        <v>0</v>
      </c>
      <c r="Q45" s="221">
        <f t="shared" si="13"/>
        <v>16</v>
      </c>
      <c r="R45" s="340"/>
    </row>
    <row r="46" spans="1:18" ht="20.100000000000001" customHeight="1" x14ac:dyDescent="0.2">
      <c r="B46" s="318" t="s">
        <v>180</v>
      </c>
      <c r="C46" s="319"/>
      <c r="D46" s="320"/>
      <c r="E46" s="186">
        <v>84</v>
      </c>
      <c r="F46" s="187">
        <v>51</v>
      </c>
      <c r="G46" s="187">
        <v>71</v>
      </c>
      <c r="H46" s="187">
        <v>67</v>
      </c>
      <c r="I46" s="187">
        <v>71</v>
      </c>
      <c r="J46" s="187">
        <v>67</v>
      </c>
      <c r="K46" s="187">
        <v>99</v>
      </c>
      <c r="L46" s="187">
        <v>70</v>
      </c>
      <c r="M46" s="187">
        <v>96</v>
      </c>
      <c r="N46" s="187">
        <v>81</v>
      </c>
      <c r="O46" s="187">
        <v>69</v>
      </c>
      <c r="P46" s="188">
        <v>78</v>
      </c>
      <c r="Q46" s="221">
        <f t="shared" si="13"/>
        <v>904</v>
      </c>
      <c r="R46" s="340"/>
    </row>
    <row r="47" spans="1:18" ht="20.100000000000001" customHeight="1" x14ac:dyDescent="0.2">
      <c r="B47" s="318" t="s">
        <v>181</v>
      </c>
      <c r="C47" s="319"/>
      <c r="D47" s="320"/>
      <c r="E47" s="183">
        <v>0</v>
      </c>
      <c r="F47" s="184">
        <v>3</v>
      </c>
      <c r="G47" s="184">
        <v>0</v>
      </c>
      <c r="H47" s="184">
        <v>1</v>
      </c>
      <c r="I47" s="184">
        <v>0</v>
      </c>
      <c r="J47" s="184">
        <v>0</v>
      </c>
      <c r="K47" s="184">
        <v>0</v>
      </c>
      <c r="L47" s="184">
        <v>4</v>
      </c>
      <c r="M47" s="184">
        <v>0</v>
      </c>
      <c r="N47" s="184">
        <v>1</v>
      </c>
      <c r="O47" s="184">
        <v>1</v>
      </c>
      <c r="P47" s="185">
        <v>1</v>
      </c>
      <c r="Q47" s="221">
        <f t="shared" si="13"/>
        <v>11</v>
      </c>
      <c r="R47" s="340"/>
    </row>
    <row r="48" spans="1:18" ht="20.100000000000001" customHeight="1" x14ac:dyDescent="0.2">
      <c r="B48" s="318" t="s">
        <v>182</v>
      </c>
      <c r="C48" s="319"/>
      <c r="D48" s="320"/>
      <c r="E48" s="186">
        <v>177</v>
      </c>
      <c r="F48" s="187">
        <v>132</v>
      </c>
      <c r="G48" s="187">
        <v>158</v>
      </c>
      <c r="H48" s="187">
        <v>96</v>
      </c>
      <c r="I48" s="187">
        <v>91</v>
      </c>
      <c r="J48" s="187">
        <v>106</v>
      </c>
      <c r="K48" s="187">
        <v>129</v>
      </c>
      <c r="L48" s="187">
        <v>113</v>
      </c>
      <c r="M48" s="187">
        <v>86</v>
      </c>
      <c r="N48" s="187">
        <v>49</v>
      </c>
      <c r="O48" s="187">
        <v>37</v>
      </c>
      <c r="P48" s="188">
        <v>53</v>
      </c>
      <c r="Q48" s="221">
        <f t="shared" si="13"/>
        <v>1227</v>
      </c>
      <c r="R48" s="340"/>
    </row>
    <row r="49" spans="2:18" ht="20.100000000000001" customHeight="1" x14ac:dyDescent="0.2">
      <c r="B49" s="318" t="s">
        <v>183</v>
      </c>
      <c r="C49" s="319"/>
      <c r="D49" s="320"/>
      <c r="E49" s="183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5</v>
      </c>
      <c r="N49" s="184">
        <v>0</v>
      </c>
      <c r="O49" s="184">
        <v>0</v>
      </c>
      <c r="P49" s="185">
        <v>1</v>
      </c>
      <c r="Q49" s="221">
        <f t="shared" si="13"/>
        <v>6</v>
      </c>
      <c r="R49" s="340"/>
    </row>
    <row r="50" spans="2:18" ht="20.100000000000001" customHeight="1" x14ac:dyDescent="0.2">
      <c r="B50" s="318" t="s">
        <v>184</v>
      </c>
      <c r="C50" s="319"/>
      <c r="D50" s="320"/>
      <c r="E50" s="186">
        <v>41</v>
      </c>
      <c r="F50" s="187">
        <v>29</v>
      </c>
      <c r="G50" s="187">
        <v>40</v>
      </c>
      <c r="H50" s="187">
        <v>29</v>
      </c>
      <c r="I50" s="187">
        <v>43</v>
      </c>
      <c r="J50" s="187">
        <v>32</v>
      </c>
      <c r="K50" s="187">
        <v>29</v>
      </c>
      <c r="L50" s="187">
        <v>55</v>
      </c>
      <c r="M50" s="187">
        <v>38</v>
      </c>
      <c r="N50" s="187">
        <v>41</v>
      </c>
      <c r="O50" s="187">
        <v>49</v>
      </c>
      <c r="P50" s="188">
        <v>28</v>
      </c>
      <c r="Q50" s="221">
        <f t="shared" si="13"/>
        <v>454</v>
      </c>
      <c r="R50" s="340"/>
    </row>
    <row r="51" spans="2:18" ht="20.100000000000001" customHeight="1" x14ac:dyDescent="0.2">
      <c r="B51" s="318" t="s">
        <v>185</v>
      </c>
      <c r="C51" s="319"/>
      <c r="D51" s="320"/>
      <c r="E51" s="183">
        <v>1</v>
      </c>
      <c r="F51" s="184">
        <v>1</v>
      </c>
      <c r="G51" s="184">
        <v>1</v>
      </c>
      <c r="H51" s="184">
        <v>3</v>
      </c>
      <c r="I51" s="184">
        <v>0</v>
      </c>
      <c r="J51" s="184">
        <v>1</v>
      </c>
      <c r="K51" s="184">
        <v>1</v>
      </c>
      <c r="L51" s="184">
        <v>3</v>
      </c>
      <c r="M51" s="184">
        <v>2</v>
      </c>
      <c r="N51" s="184">
        <v>1</v>
      </c>
      <c r="O51" s="184">
        <v>1</v>
      </c>
      <c r="P51" s="185">
        <v>0</v>
      </c>
      <c r="Q51" s="221">
        <f t="shared" si="13"/>
        <v>15</v>
      </c>
      <c r="R51" s="340"/>
    </row>
    <row r="52" spans="2:18" ht="20.100000000000001" customHeight="1" x14ac:dyDescent="0.2">
      <c r="B52" s="318" t="s">
        <v>186</v>
      </c>
      <c r="C52" s="319"/>
      <c r="D52" s="320"/>
      <c r="E52" s="186">
        <v>60</v>
      </c>
      <c r="F52" s="187">
        <v>60</v>
      </c>
      <c r="G52" s="187">
        <v>41</v>
      </c>
      <c r="H52" s="187">
        <v>47</v>
      </c>
      <c r="I52" s="187">
        <v>59</v>
      </c>
      <c r="J52" s="187">
        <v>50</v>
      </c>
      <c r="K52" s="187">
        <v>3</v>
      </c>
      <c r="L52" s="187">
        <v>1</v>
      </c>
      <c r="M52" s="187">
        <v>1</v>
      </c>
      <c r="N52" s="187">
        <v>3</v>
      </c>
      <c r="O52" s="187">
        <v>30</v>
      </c>
      <c r="P52" s="188">
        <v>16</v>
      </c>
      <c r="Q52" s="221">
        <f t="shared" si="13"/>
        <v>371</v>
      </c>
      <c r="R52" s="340"/>
    </row>
    <row r="53" spans="2:18" ht="20.100000000000001" customHeight="1" x14ac:dyDescent="0.2">
      <c r="B53" s="318" t="s">
        <v>187</v>
      </c>
      <c r="C53" s="319"/>
      <c r="D53" s="320"/>
      <c r="E53" s="183">
        <v>24</v>
      </c>
      <c r="F53" s="184">
        <v>23</v>
      </c>
      <c r="G53" s="184">
        <v>18</v>
      </c>
      <c r="H53" s="184">
        <v>18</v>
      </c>
      <c r="I53" s="184">
        <v>39</v>
      </c>
      <c r="J53" s="184">
        <v>18</v>
      </c>
      <c r="K53" s="184">
        <v>2</v>
      </c>
      <c r="L53" s="184">
        <v>1</v>
      </c>
      <c r="M53" s="184">
        <v>0</v>
      </c>
      <c r="N53" s="184">
        <v>1</v>
      </c>
      <c r="O53" s="184">
        <v>5</v>
      </c>
      <c r="P53" s="185">
        <v>4</v>
      </c>
      <c r="Q53" s="221">
        <f t="shared" si="13"/>
        <v>153</v>
      </c>
      <c r="R53" s="340"/>
    </row>
    <row r="54" spans="2:18" ht="20.100000000000001" customHeight="1" x14ac:dyDescent="0.2">
      <c r="B54" s="318" t="s">
        <v>188</v>
      </c>
      <c r="C54" s="319"/>
      <c r="D54" s="320"/>
      <c r="E54" s="186">
        <v>21</v>
      </c>
      <c r="F54" s="187">
        <v>30</v>
      </c>
      <c r="G54" s="187">
        <v>11</v>
      </c>
      <c r="H54" s="187">
        <v>19</v>
      </c>
      <c r="I54" s="187">
        <v>25</v>
      </c>
      <c r="J54" s="187">
        <v>23</v>
      </c>
      <c r="K54" s="187">
        <v>10</v>
      </c>
      <c r="L54" s="187">
        <v>9</v>
      </c>
      <c r="M54" s="187">
        <v>20</v>
      </c>
      <c r="N54" s="187">
        <v>35</v>
      </c>
      <c r="O54" s="187">
        <v>29</v>
      </c>
      <c r="P54" s="188">
        <v>30</v>
      </c>
      <c r="Q54" s="227">
        <f t="shared" si="13"/>
        <v>262</v>
      </c>
      <c r="R54" s="340"/>
    </row>
    <row r="55" spans="2:18" ht="20.100000000000001" customHeight="1" x14ac:dyDescent="0.2">
      <c r="B55" s="318" t="s">
        <v>189</v>
      </c>
      <c r="C55" s="319"/>
      <c r="D55" s="320"/>
      <c r="E55" s="183">
        <v>3</v>
      </c>
      <c r="F55" s="184">
        <v>5</v>
      </c>
      <c r="G55" s="184">
        <v>4</v>
      </c>
      <c r="H55" s="184">
        <v>2</v>
      </c>
      <c r="I55" s="184">
        <v>73</v>
      </c>
      <c r="J55" s="184">
        <v>75</v>
      </c>
      <c r="K55" s="184">
        <v>57</v>
      </c>
      <c r="L55" s="184">
        <v>39</v>
      </c>
      <c r="M55" s="184">
        <v>64</v>
      </c>
      <c r="N55" s="184">
        <v>145</v>
      </c>
      <c r="O55" s="184">
        <v>123</v>
      </c>
      <c r="P55" s="185">
        <v>90</v>
      </c>
      <c r="Q55" s="227">
        <f t="shared" si="13"/>
        <v>680</v>
      </c>
      <c r="R55" s="340"/>
    </row>
    <row r="56" spans="2:18" ht="20.100000000000001" customHeight="1" x14ac:dyDescent="0.2">
      <c r="B56" s="318" t="s">
        <v>190</v>
      </c>
      <c r="C56" s="319"/>
      <c r="D56" s="320"/>
      <c r="E56" s="186">
        <v>0</v>
      </c>
      <c r="F56" s="187">
        <v>0</v>
      </c>
      <c r="G56" s="187">
        <v>0</v>
      </c>
      <c r="H56" s="187">
        <v>0</v>
      </c>
      <c r="I56" s="187">
        <v>0</v>
      </c>
      <c r="J56" s="187">
        <v>0</v>
      </c>
      <c r="K56" s="187">
        <v>0</v>
      </c>
      <c r="L56" s="187">
        <v>0</v>
      </c>
      <c r="M56" s="187">
        <v>0</v>
      </c>
      <c r="N56" s="187">
        <v>0</v>
      </c>
      <c r="O56" s="187">
        <v>0</v>
      </c>
      <c r="P56" s="188">
        <v>0</v>
      </c>
      <c r="Q56" s="227">
        <f t="shared" si="13"/>
        <v>0</v>
      </c>
      <c r="R56" s="340"/>
    </row>
    <row r="57" spans="2:18" ht="20.100000000000001" customHeight="1" x14ac:dyDescent="0.2">
      <c r="B57" s="318" t="s">
        <v>191</v>
      </c>
      <c r="C57" s="319"/>
      <c r="D57" s="320"/>
      <c r="E57" s="183">
        <v>3</v>
      </c>
      <c r="F57" s="184">
        <v>1</v>
      </c>
      <c r="G57" s="184">
        <v>3</v>
      </c>
      <c r="H57" s="184">
        <v>1</v>
      </c>
      <c r="I57" s="184">
        <v>2</v>
      </c>
      <c r="J57" s="184">
        <v>0</v>
      </c>
      <c r="K57" s="184">
        <v>3</v>
      </c>
      <c r="L57" s="184">
        <v>1</v>
      </c>
      <c r="M57" s="184">
        <v>1</v>
      </c>
      <c r="N57" s="184">
        <v>0</v>
      </c>
      <c r="O57" s="184">
        <v>0</v>
      </c>
      <c r="P57" s="185">
        <v>1</v>
      </c>
      <c r="Q57" s="227">
        <f t="shared" si="13"/>
        <v>16</v>
      </c>
      <c r="R57" s="340"/>
    </row>
    <row r="58" spans="2:18" ht="20.100000000000001" customHeight="1" x14ac:dyDescent="0.2">
      <c r="B58" s="318" t="s">
        <v>192</v>
      </c>
      <c r="C58" s="319"/>
      <c r="D58" s="320"/>
      <c r="E58" s="186">
        <v>0</v>
      </c>
      <c r="F58" s="187">
        <v>0</v>
      </c>
      <c r="G58" s="187">
        <v>0</v>
      </c>
      <c r="H58" s="187">
        <v>0</v>
      </c>
      <c r="I58" s="187">
        <v>0</v>
      </c>
      <c r="J58" s="187">
        <v>0</v>
      </c>
      <c r="K58" s="187">
        <v>0</v>
      </c>
      <c r="L58" s="187">
        <v>0</v>
      </c>
      <c r="M58" s="187">
        <v>0</v>
      </c>
      <c r="N58" s="187">
        <v>0</v>
      </c>
      <c r="O58" s="187">
        <v>0</v>
      </c>
      <c r="P58" s="188">
        <v>0</v>
      </c>
      <c r="Q58" s="227">
        <f t="shared" si="13"/>
        <v>0</v>
      </c>
      <c r="R58" s="340"/>
    </row>
    <row r="59" spans="2:18" ht="20.100000000000001" customHeight="1" x14ac:dyDescent="0.2">
      <c r="B59" s="318" t="s">
        <v>193</v>
      </c>
      <c r="C59" s="319"/>
      <c r="D59" s="320"/>
      <c r="E59" s="183">
        <v>5</v>
      </c>
      <c r="F59" s="184">
        <v>5</v>
      </c>
      <c r="G59" s="184">
        <v>9</v>
      </c>
      <c r="H59" s="184">
        <v>8</v>
      </c>
      <c r="I59" s="184">
        <v>12</v>
      </c>
      <c r="J59" s="184">
        <v>6</v>
      </c>
      <c r="K59" s="184">
        <v>9</v>
      </c>
      <c r="L59" s="184">
        <v>11</v>
      </c>
      <c r="M59" s="184">
        <v>10</v>
      </c>
      <c r="N59" s="184">
        <v>7</v>
      </c>
      <c r="O59" s="184">
        <v>14</v>
      </c>
      <c r="P59" s="185">
        <v>5</v>
      </c>
      <c r="Q59" s="227">
        <f t="shared" si="13"/>
        <v>101</v>
      </c>
      <c r="R59" s="340"/>
    </row>
    <row r="60" spans="2:18" ht="20.100000000000001" customHeight="1" x14ac:dyDescent="0.2">
      <c r="B60" s="318" t="s">
        <v>194</v>
      </c>
      <c r="C60" s="319"/>
      <c r="D60" s="320"/>
      <c r="E60" s="186">
        <v>3</v>
      </c>
      <c r="F60" s="187">
        <v>1</v>
      </c>
      <c r="G60" s="187">
        <v>2</v>
      </c>
      <c r="H60" s="187">
        <v>3</v>
      </c>
      <c r="I60" s="187">
        <v>1</v>
      </c>
      <c r="J60" s="187">
        <v>0</v>
      </c>
      <c r="K60" s="187">
        <v>3</v>
      </c>
      <c r="L60" s="187">
        <v>2</v>
      </c>
      <c r="M60" s="187">
        <v>2</v>
      </c>
      <c r="N60" s="187">
        <v>2</v>
      </c>
      <c r="O60" s="187">
        <v>0</v>
      </c>
      <c r="P60" s="188">
        <v>1</v>
      </c>
      <c r="Q60" s="227">
        <f t="shared" si="13"/>
        <v>20</v>
      </c>
      <c r="R60" s="340"/>
    </row>
    <row r="61" spans="2:18" ht="20.100000000000001" customHeight="1" x14ac:dyDescent="0.2">
      <c r="B61" s="318" t="s">
        <v>195</v>
      </c>
      <c r="C61" s="319"/>
      <c r="D61" s="320"/>
      <c r="E61" s="183">
        <v>0</v>
      </c>
      <c r="F61" s="184">
        <v>0</v>
      </c>
      <c r="G61" s="184">
        <v>0</v>
      </c>
      <c r="H61" s="184">
        <v>0</v>
      </c>
      <c r="I61" s="184">
        <v>0</v>
      </c>
      <c r="J61" s="184">
        <v>0</v>
      </c>
      <c r="K61" s="184">
        <v>0</v>
      </c>
      <c r="L61" s="184">
        <v>0</v>
      </c>
      <c r="M61" s="184">
        <v>0</v>
      </c>
      <c r="N61" s="184">
        <v>0</v>
      </c>
      <c r="O61" s="184">
        <v>0</v>
      </c>
      <c r="P61" s="185">
        <v>0</v>
      </c>
      <c r="Q61" s="227">
        <f t="shared" si="13"/>
        <v>0</v>
      </c>
      <c r="R61" s="340"/>
    </row>
    <row r="62" spans="2:18" ht="20.100000000000001" customHeight="1" x14ac:dyDescent="0.2">
      <c r="B62" s="318" t="s">
        <v>196</v>
      </c>
      <c r="C62" s="319"/>
      <c r="D62" s="320"/>
      <c r="E62" s="186">
        <v>0</v>
      </c>
      <c r="F62" s="187">
        <v>0</v>
      </c>
      <c r="G62" s="187">
        <v>0</v>
      </c>
      <c r="H62" s="187">
        <v>0</v>
      </c>
      <c r="I62" s="187">
        <v>0</v>
      </c>
      <c r="J62" s="187">
        <v>0</v>
      </c>
      <c r="K62" s="187">
        <v>0</v>
      </c>
      <c r="L62" s="187">
        <v>0</v>
      </c>
      <c r="M62" s="187">
        <v>0</v>
      </c>
      <c r="N62" s="187">
        <v>0</v>
      </c>
      <c r="O62" s="187">
        <v>0</v>
      </c>
      <c r="P62" s="188">
        <v>0</v>
      </c>
      <c r="Q62" s="228">
        <f t="shared" si="13"/>
        <v>0</v>
      </c>
      <c r="R62" s="340"/>
    </row>
    <row r="63" spans="2:18" ht="20.100000000000001" customHeight="1" x14ac:dyDescent="0.2">
      <c r="B63" s="318" t="s">
        <v>197</v>
      </c>
      <c r="C63" s="319"/>
      <c r="D63" s="320"/>
      <c r="E63" s="183">
        <v>2</v>
      </c>
      <c r="F63" s="184">
        <v>4</v>
      </c>
      <c r="G63" s="184">
        <v>0</v>
      </c>
      <c r="H63" s="184">
        <v>2</v>
      </c>
      <c r="I63" s="184">
        <v>3</v>
      </c>
      <c r="J63" s="184">
        <v>3</v>
      </c>
      <c r="K63" s="184">
        <v>3</v>
      </c>
      <c r="L63" s="184">
        <v>1</v>
      </c>
      <c r="M63" s="184">
        <v>2</v>
      </c>
      <c r="N63" s="184">
        <v>2</v>
      </c>
      <c r="O63" s="184">
        <v>2</v>
      </c>
      <c r="P63" s="185">
        <v>3</v>
      </c>
      <c r="Q63" s="228">
        <f t="shared" si="13"/>
        <v>27</v>
      </c>
      <c r="R63" s="340"/>
    </row>
    <row r="64" spans="2:18" ht="20.100000000000001" customHeight="1" x14ac:dyDescent="0.2">
      <c r="B64" s="318" t="s">
        <v>198</v>
      </c>
      <c r="C64" s="319"/>
      <c r="D64" s="320"/>
      <c r="E64" s="186">
        <v>0</v>
      </c>
      <c r="F64" s="187">
        <v>0</v>
      </c>
      <c r="G64" s="187">
        <v>2</v>
      </c>
      <c r="H64" s="187">
        <v>1</v>
      </c>
      <c r="I64" s="187">
        <v>4</v>
      </c>
      <c r="J64" s="187">
        <v>1</v>
      </c>
      <c r="K64" s="187">
        <v>0</v>
      </c>
      <c r="L64" s="187">
        <v>1</v>
      </c>
      <c r="M64" s="187">
        <v>0</v>
      </c>
      <c r="N64" s="187">
        <v>1</v>
      </c>
      <c r="O64" s="187">
        <v>0</v>
      </c>
      <c r="P64" s="188">
        <v>1</v>
      </c>
      <c r="Q64" s="229">
        <f t="shared" si="13"/>
        <v>11</v>
      </c>
      <c r="R64" s="340"/>
    </row>
    <row r="65" spans="1:18" ht="20.100000000000001" customHeight="1" thickBot="1" x14ac:dyDescent="0.25">
      <c r="B65" s="321" t="s">
        <v>164</v>
      </c>
      <c r="C65" s="322"/>
      <c r="D65" s="323"/>
      <c r="E65" s="191">
        <v>0</v>
      </c>
      <c r="F65" s="192">
        <v>0</v>
      </c>
      <c r="G65" s="192">
        <v>0</v>
      </c>
      <c r="H65" s="192">
        <v>0</v>
      </c>
      <c r="I65" s="192">
        <v>0</v>
      </c>
      <c r="J65" s="192">
        <v>0</v>
      </c>
      <c r="K65" s="192">
        <v>0</v>
      </c>
      <c r="L65" s="192">
        <v>0</v>
      </c>
      <c r="M65" s="192">
        <v>0</v>
      </c>
      <c r="N65" s="192">
        <v>0</v>
      </c>
      <c r="O65" s="192">
        <v>0</v>
      </c>
      <c r="P65" s="193">
        <v>0</v>
      </c>
      <c r="Q65" s="230">
        <f t="shared" si="13"/>
        <v>0</v>
      </c>
      <c r="R65" s="341"/>
    </row>
    <row r="66" spans="1:18" s="17" customFormat="1" ht="20.100000000000001" customHeight="1" thickTop="1" thickBot="1" x14ac:dyDescent="0.25">
      <c r="B66" s="324" t="str">
        <f>"Total "&amp;C43&amp;" ="</f>
        <v>Total Circuit Civil =</v>
      </c>
      <c r="C66" s="325"/>
      <c r="D66" s="326"/>
      <c r="E66" s="195">
        <f t="shared" ref="E66:P66" si="14">SUM(E44:E65)</f>
        <v>427</v>
      </c>
      <c r="F66" s="196">
        <f t="shared" si="14"/>
        <v>350</v>
      </c>
      <c r="G66" s="196">
        <f t="shared" si="14"/>
        <v>362</v>
      </c>
      <c r="H66" s="196">
        <f t="shared" si="14"/>
        <v>304</v>
      </c>
      <c r="I66" s="196">
        <f t="shared" si="14"/>
        <v>425</v>
      </c>
      <c r="J66" s="196">
        <f t="shared" si="14"/>
        <v>392</v>
      </c>
      <c r="K66" s="196">
        <f t="shared" si="14"/>
        <v>354</v>
      </c>
      <c r="L66" s="196">
        <f t="shared" si="14"/>
        <v>315</v>
      </c>
      <c r="M66" s="196">
        <f t="shared" si="14"/>
        <v>331</v>
      </c>
      <c r="N66" s="196">
        <f t="shared" si="14"/>
        <v>375</v>
      </c>
      <c r="O66" s="196">
        <f t="shared" si="14"/>
        <v>366</v>
      </c>
      <c r="P66" s="197">
        <f t="shared" si="14"/>
        <v>318</v>
      </c>
      <c r="Q66" s="231">
        <f t="shared" si="13"/>
        <v>4319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43739</v>
      </c>
      <c r="F68" s="30">
        <f t="shared" ref="F68:P68" si="15">EDATE(E68,1)</f>
        <v>43770</v>
      </c>
      <c r="G68" s="30">
        <f t="shared" si="15"/>
        <v>43800</v>
      </c>
      <c r="H68" s="30">
        <f t="shared" si="15"/>
        <v>43831</v>
      </c>
      <c r="I68" s="30">
        <f t="shared" si="15"/>
        <v>43862</v>
      </c>
      <c r="J68" s="30">
        <f t="shared" si="15"/>
        <v>43891</v>
      </c>
      <c r="K68" s="30">
        <f t="shared" si="15"/>
        <v>43922</v>
      </c>
      <c r="L68" s="30">
        <f t="shared" si="15"/>
        <v>43952</v>
      </c>
      <c r="M68" s="30">
        <f t="shared" si="15"/>
        <v>43983</v>
      </c>
      <c r="N68" s="30">
        <f t="shared" si="15"/>
        <v>44013</v>
      </c>
      <c r="O68" s="30">
        <f t="shared" si="15"/>
        <v>44044</v>
      </c>
      <c r="P68" s="31">
        <f t="shared" si="15"/>
        <v>44075</v>
      </c>
      <c r="Q68" s="67" t="s">
        <v>239</v>
      </c>
      <c r="R68" s="68" t="str">
        <f>C68</f>
        <v>County Civil</v>
      </c>
    </row>
    <row r="69" spans="1:18" ht="20.100000000000001" customHeight="1" x14ac:dyDescent="0.2">
      <c r="B69" s="327" t="s">
        <v>199</v>
      </c>
      <c r="C69" s="328"/>
      <c r="D69" s="329"/>
      <c r="E69" s="232">
        <v>823</v>
      </c>
      <c r="F69" s="233">
        <v>924</v>
      </c>
      <c r="G69" s="307">
        <v>779</v>
      </c>
      <c r="H69" s="233">
        <v>632</v>
      </c>
      <c r="I69" s="233">
        <v>757</v>
      </c>
      <c r="J69" s="233">
        <v>823</v>
      </c>
      <c r="K69" s="233">
        <v>502</v>
      </c>
      <c r="L69" s="233">
        <v>420</v>
      </c>
      <c r="M69" s="233">
        <v>372</v>
      </c>
      <c r="N69" s="233">
        <v>347</v>
      </c>
      <c r="O69" s="233">
        <v>468</v>
      </c>
      <c r="P69" s="234">
        <v>311</v>
      </c>
      <c r="Q69" s="220">
        <f>SUM(E69:P69)</f>
        <v>7158</v>
      </c>
      <c r="R69" s="339"/>
    </row>
    <row r="70" spans="1:18" ht="20.100000000000001" customHeight="1" x14ac:dyDescent="0.2">
      <c r="B70" s="318" t="s">
        <v>427</v>
      </c>
      <c r="C70" s="319"/>
      <c r="D70" s="320"/>
      <c r="E70" s="308"/>
      <c r="F70" s="305"/>
      <c r="G70" s="305"/>
      <c r="H70" s="236">
        <v>81</v>
      </c>
      <c r="I70" s="236">
        <v>80</v>
      </c>
      <c r="J70" s="236">
        <v>120</v>
      </c>
      <c r="K70" s="236">
        <v>25</v>
      </c>
      <c r="L70" s="236">
        <v>34</v>
      </c>
      <c r="M70" s="236">
        <v>29</v>
      </c>
      <c r="N70" s="236">
        <v>1</v>
      </c>
      <c r="O70" s="236">
        <v>1</v>
      </c>
      <c r="P70" s="237">
        <v>0</v>
      </c>
      <c r="Q70" s="221">
        <f>SUM(H70:P70)</f>
        <v>371</v>
      </c>
      <c r="R70" s="340"/>
    </row>
    <row r="71" spans="1:18" ht="20.100000000000001" customHeight="1" x14ac:dyDescent="0.2">
      <c r="B71" s="318" t="s">
        <v>200</v>
      </c>
      <c r="C71" s="319"/>
      <c r="D71" s="320"/>
      <c r="E71" s="306">
        <v>182</v>
      </c>
      <c r="F71" s="306">
        <v>168</v>
      </c>
      <c r="G71" s="306">
        <v>213</v>
      </c>
      <c r="H71" s="291"/>
      <c r="I71" s="291"/>
      <c r="J71" s="291"/>
      <c r="K71" s="291"/>
      <c r="L71" s="291"/>
      <c r="M71" s="291"/>
      <c r="N71" s="291"/>
      <c r="O71" s="291"/>
      <c r="P71" s="309"/>
      <c r="Q71" s="221">
        <f>SUM(E71:G71)</f>
        <v>563</v>
      </c>
      <c r="R71" s="340"/>
    </row>
    <row r="72" spans="1:18" ht="20.100000000000001" customHeight="1" x14ac:dyDescent="0.2">
      <c r="B72" s="318" t="s">
        <v>425</v>
      </c>
      <c r="C72" s="319"/>
      <c r="D72" s="320"/>
      <c r="E72" s="305"/>
      <c r="F72" s="305"/>
      <c r="G72" s="305"/>
      <c r="H72" s="236">
        <v>105</v>
      </c>
      <c r="I72" s="236">
        <v>105</v>
      </c>
      <c r="J72" s="236">
        <v>122</v>
      </c>
      <c r="K72" s="236">
        <v>52</v>
      </c>
      <c r="L72" s="236">
        <v>55</v>
      </c>
      <c r="M72" s="236">
        <v>49</v>
      </c>
      <c r="N72" s="236">
        <v>0</v>
      </c>
      <c r="O72" s="236">
        <v>63</v>
      </c>
      <c r="P72" s="237">
        <v>0</v>
      </c>
      <c r="Q72" s="221">
        <f>SUM(H72:P72)</f>
        <v>551</v>
      </c>
      <c r="R72" s="340"/>
    </row>
    <row r="73" spans="1:18" ht="20.100000000000001" customHeight="1" x14ac:dyDescent="0.2">
      <c r="B73" s="318" t="s">
        <v>414</v>
      </c>
      <c r="C73" s="319"/>
      <c r="D73" s="320"/>
      <c r="E73" s="291"/>
      <c r="F73" s="291"/>
      <c r="G73" s="291"/>
      <c r="H73" s="239">
        <v>53</v>
      </c>
      <c r="I73" s="239">
        <v>53</v>
      </c>
      <c r="J73" s="239">
        <v>65</v>
      </c>
      <c r="K73" s="239">
        <v>43</v>
      </c>
      <c r="L73" s="239">
        <v>53</v>
      </c>
      <c r="M73" s="239">
        <v>54</v>
      </c>
      <c r="N73" s="239">
        <v>69</v>
      </c>
      <c r="O73" s="239">
        <v>66</v>
      </c>
      <c r="P73" s="240">
        <v>64</v>
      </c>
      <c r="Q73" s="221">
        <f>SUM(H73:P73)</f>
        <v>520</v>
      </c>
      <c r="R73" s="340"/>
    </row>
    <row r="74" spans="1:18" ht="20.100000000000001" customHeight="1" x14ac:dyDescent="0.2">
      <c r="B74" s="318" t="s">
        <v>201</v>
      </c>
      <c r="C74" s="319"/>
      <c r="D74" s="320"/>
      <c r="E74" s="235">
        <v>6</v>
      </c>
      <c r="F74" s="236">
        <v>2</v>
      </c>
      <c r="G74" s="236">
        <v>3</v>
      </c>
      <c r="H74" s="236">
        <v>0</v>
      </c>
      <c r="I74" s="236">
        <v>4</v>
      </c>
      <c r="J74" s="236">
        <v>2</v>
      </c>
      <c r="K74" s="236">
        <v>1</v>
      </c>
      <c r="L74" s="236">
        <v>3</v>
      </c>
      <c r="M74" s="236">
        <v>2</v>
      </c>
      <c r="N74" s="236">
        <v>63</v>
      </c>
      <c r="O74" s="236">
        <v>0</v>
      </c>
      <c r="P74" s="237">
        <v>50</v>
      </c>
      <c r="Q74" s="221">
        <f t="shared" ref="Q74:Q79" si="16">SUM(E74:P74)</f>
        <v>136</v>
      </c>
      <c r="R74" s="340"/>
    </row>
    <row r="75" spans="1:18" ht="20.100000000000001" customHeight="1" x14ac:dyDescent="0.2">
      <c r="B75" s="318" t="s">
        <v>202</v>
      </c>
      <c r="C75" s="319"/>
      <c r="D75" s="320"/>
      <c r="E75" s="238">
        <v>221</v>
      </c>
      <c r="F75" s="239">
        <v>171</v>
      </c>
      <c r="G75" s="239">
        <v>193</v>
      </c>
      <c r="H75" s="239">
        <v>221</v>
      </c>
      <c r="I75" s="239">
        <v>195</v>
      </c>
      <c r="J75" s="239">
        <v>129</v>
      </c>
      <c r="K75" s="239">
        <v>13</v>
      </c>
      <c r="L75" s="239">
        <v>29</v>
      </c>
      <c r="M75" s="239">
        <v>43</v>
      </c>
      <c r="N75" s="239">
        <v>1</v>
      </c>
      <c r="O75" s="239">
        <v>157</v>
      </c>
      <c r="P75" s="240">
        <v>2</v>
      </c>
      <c r="Q75" s="221">
        <f t="shared" si="16"/>
        <v>1375</v>
      </c>
      <c r="R75" s="340"/>
    </row>
    <row r="76" spans="1:18" ht="20.100000000000001" customHeight="1" x14ac:dyDescent="0.2">
      <c r="B76" s="318" t="s">
        <v>203</v>
      </c>
      <c r="C76" s="319"/>
      <c r="D76" s="320"/>
      <c r="E76" s="235">
        <v>17</v>
      </c>
      <c r="F76" s="236">
        <v>12</v>
      </c>
      <c r="G76" s="236">
        <v>17</v>
      </c>
      <c r="H76" s="236">
        <v>15</v>
      </c>
      <c r="I76" s="236">
        <v>19</v>
      </c>
      <c r="J76" s="236">
        <v>18</v>
      </c>
      <c r="K76" s="236">
        <v>9</v>
      </c>
      <c r="L76" s="236">
        <v>6</v>
      </c>
      <c r="M76" s="236">
        <v>12</v>
      </c>
      <c r="N76" s="236">
        <v>76</v>
      </c>
      <c r="O76" s="236">
        <v>21</v>
      </c>
      <c r="P76" s="237">
        <v>168</v>
      </c>
      <c r="Q76" s="221">
        <f t="shared" si="16"/>
        <v>390</v>
      </c>
      <c r="R76" s="340"/>
    </row>
    <row r="77" spans="1:18" ht="20.100000000000001" customHeight="1" x14ac:dyDescent="0.2">
      <c r="B77" s="318" t="s">
        <v>204</v>
      </c>
      <c r="C77" s="319"/>
      <c r="D77" s="320"/>
      <c r="E77" s="238">
        <v>0</v>
      </c>
      <c r="F77" s="239">
        <v>0</v>
      </c>
      <c r="G77" s="239">
        <v>0</v>
      </c>
      <c r="H77" s="239">
        <v>0</v>
      </c>
      <c r="I77" s="239">
        <v>4</v>
      </c>
      <c r="J77" s="239">
        <v>9</v>
      </c>
      <c r="K77" s="239">
        <v>1</v>
      </c>
      <c r="L77" s="239">
        <v>3</v>
      </c>
      <c r="M77" s="239">
        <v>4</v>
      </c>
      <c r="N77" s="239">
        <v>7</v>
      </c>
      <c r="O77" s="239">
        <v>2</v>
      </c>
      <c r="P77" s="240">
        <v>2</v>
      </c>
      <c r="Q77" s="225">
        <f t="shared" si="16"/>
        <v>32</v>
      </c>
      <c r="R77" s="340"/>
    </row>
    <row r="78" spans="1:18" ht="20.100000000000001" customHeight="1" x14ac:dyDescent="0.2">
      <c r="B78" s="318" t="s">
        <v>198</v>
      </c>
      <c r="C78" s="319"/>
      <c r="D78" s="320"/>
      <c r="E78" s="235">
        <v>2</v>
      </c>
      <c r="F78" s="236">
        <v>0</v>
      </c>
      <c r="G78" s="236">
        <v>2</v>
      </c>
      <c r="H78" s="236">
        <v>6</v>
      </c>
      <c r="I78" s="236">
        <v>8</v>
      </c>
      <c r="J78" s="236">
        <v>0</v>
      </c>
      <c r="K78" s="236">
        <v>2</v>
      </c>
      <c r="L78" s="236">
        <v>1</v>
      </c>
      <c r="M78" s="236">
        <v>1</v>
      </c>
      <c r="N78" s="236">
        <v>6</v>
      </c>
      <c r="O78" s="236">
        <v>0</v>
      </c>
      <c r="P78" s="237">
        <v>6</v>
      </c>
      <c r="Q78" s="241">
        <f t="shared" si="16"/>
        <v>34</v>
      </c>
      <c r="R78" s="340"/>
    </row>
    <row r="79" spans="1:18" ht="20.100000000000001" customHeight="1" x14ac:dyDescent="0.2">
      <c r="B79" s="318" t="s">
        <v>205</v>
      </c>
      <c r="C79" s="319"/>
      <c r="D79" s="320"/>
      <c r="E79" s="238">
        <v>0</v>
      </c>
      <c r="F79" s="239">
        <v>0</v>
      </c>
      <c r="G79" s="239">
        <v>0</v>
      </c>
      <c r="H79" s="239">
        <v>0</v>
      </c>
      <c r="I79" s="239">
        <v>0</v>
      </c>
      <c r="J79" s="239">
        <v>0</v>
      </c>
      <c r="K79" s="239">
        <v>0</v>
      </c>
      <c r="L79" s="239">
        <v>0</v>
      </c>
      <c r="M79" s="239">
        <v>0</v>
      </c>
      <c r="N79" s="239">
        <v>4</v>
      </c>
      <c r="O79" s="239">
        <v>0</v>
      </c>
      <c r="P79" s="240">
        <v>2</v>
      </c>
      <c r="Q79" s="242">
        <f t="shared" si="16"/>
        <v>6</v>
      </c>
      <c r="R79" s="340"/>
    </row>
    <row r="80" spans="1:18" ht="20.100000000000001" customHeight="1" thickBot="1" x14ac:dyDescent="0.25">
      <c r="B80" s="321" t="s">
        <v>164</v>
      </c>
      <c r="C80" s="322"/>
      <c r="D80" s="323"/>
      <c r="E80" s="243">
        <v>0</v>
      </c>
      <c r="F80" s="244">
        <v>0</v>
      </c>
      <c r="G80" s="244">
        <v>0</v>
      </c>
      <c r="H80" s="244">
        <v>0</v>
      </c>
      <c r="I80" s="244">
        <v>0</v>
      </c>
      <c r="J80" s="244">
        <v>0</v>
      </c>
      <c r="K80" s="244">
        <v>0</v>
      </c>
      <c r="L80" s="244">
        <v>0</v>
      </c>
      <c r="M80" s="244">
        <v>0</v>
      </c>
      <c r="N80" s="244">
        <v>0</v>
      </c>
      <c r="O80" s="244">
        <v>0</v>
      </c>
      <c r="P80" s="245">
        <v>0</v>
      </c>
      <c r="Q80" s="246">
        <f t="shared" ref="Q80:Q81" si="17">SUM(E80:P80)</f>
        <v>0</v>
      </c>
      <c r="R80" s="341"/>
    </row>
    <row r="81" spans="1:18" s="17" customFormat="1" ht="20.100000000000001" customHeight="1" thickTop="1" thickBot="1" x14ac:dyDescent="0.25">
      <c r="B81" s="324" t="str">
        <f>"Total "&amp;C68&amp;" ="</f>
        <v>Total County Civil =</v>
      </c>
      <c r="C81" s="325"/>
      <c r="D81" s="326"/>
      <c r="E81" s="247">
        <f t="shared" ref="E81:P81" si="18">SUM(E69:E80)</f>
        <v>1251</v>
      </c>
      <c r="F81" s="196">
        <f t="shared" si="18"/>
        <v>1277</v>
      </c>
      <c r="G81" s="196">
        <f t="shared" si="18"/>
        <v>1207</v>
      </c>
      <c r="H81" s="196">
        <f t="shared" si="18"/>
        <v>1113</v>
      </c>
      <c r="I81" s="196">
        <f t="shared" si="18"/>
        <v>1225</v>
      </c>
      <c r="J81" s="196">
        <f t="shared" si="18"/>
        <v>1288</v>
      </c>
      <c r="K81" s="196">
        <f t="shared" si="18"/>
        <v>648</v>
      </c>
      <c r="L81" s="196">
        <f t="shared" si="18"/>
        <v>604</v>
      </c>
      <c r="M81" s="196">
        <f t="shared" si="18"/>
        <v>566</v>
      </c>
      <c r="N81" s="196">
        <f t="shared" si="18"/>
        <v>574</v>
      </c>
      <c r="O81" s="196">
        <f t="shared" si="18"/>
        <v>778</v>
      </c>
      <c r="P81" s="197">
        <f t="shared" si="18"/>
        <v>605</v>
      </c>
      <c r="Q81" s="248">
        <f t="shared" si="17"/>
        <v>11136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43739</v>
      </c>
      <c r="F83" s="30">
        <f t="shared" ref="F83:P83" si="19">EDATE(E83,1)</f>
        <v>43770</v>
      </c>
      <c r="G83" s="30">
        <f t="shared" si="19"/>
        <v>43800</v>
      </c>
      <c r="H83" s="30">
        <f t="shared" si="19"/>
        <v>43831</v>
      </c>
      <c r="I83" s="30">
        <f t="shared" si="19"/>
        <v>43862</v>
      </c>
      <c r="J83" s="30">
        <f t="shared" si="19"/>
        <v>43891</v>
      </c>
      <c r="K83" s="30">
        <f t="shared" si="19"/>
        <v>43922</v>
      </c>
      <c r="L83" s="30">
        <f t="shared" si="19"/>
        <v>43952</v>
      </c>
      <c r="M83" s="30">
        <f t="shared" si="19"/>
        <v>43983</v>
      </c>
      <c r="N83" s="30">
        <f t="shared" si="19"/>
        <v>44013</v>
      </c>
      <c r="O83" s="30">
        <f t="shared" si="19"/>
        <v>44044</v>
      </c>
      <c r="P83" s="31">
        <f t="shared" si="19"/>
        <v>44075</v>
      </c>
      <c r="Q83" s="67" t="s">
        <v>239</v>
      </c>
      <c r="R83" s="68" t="str">
        <f>C83</f>
        <v>Probate</v>
      </c>
    </row>
    <row r="84" spans="1:18" ht="20.100000000000001" customHeight="1" x14ac:dyDescent="0.2">
      <c r="B84" s="327" t="s">
        <v>206</v>
      </c>
      <c r="C84" s="328"/>
      <c r="D84" s="329"/>
      <c r="E84" s="179">
        <v>173</v>
      </c>
      <c r="F84" s="180">
        <v>119</v>
      </c>
      <c r="G84" s="180">
        <v>149</v>
      </c>
      <c r="H84" s="180">
        <v>161</v>
      </c>
      <c r="I84" s="180">
        <v>167</v>
      </c>
      <c r="J84" s="180">
        <v>160</v>
      </c>
      <c r="K84" s="180">
        <v>153</v>
      </c>
      <c r="L84" s="180">
        <v>162</v>
      </c>
      <c r="M84" s="180">
        <v>169</v>
      </c>
      <c r="N84" s="180">
        <v>194</v>
      </c>
      <c r="O84" s="180">
        <v>200</v>
      </c>
      <c r="P84" s="181">
        <v>205</v>
      </c>
      <c r="Q84" s="220">
        <f t="shared" ref="Q84:Q102" si="20">SUM(E84:P84)</f>
        <v>2012</v>
      </c>
      <c r="R84" s="339"/>
    </row>
    <row r="85" spans="1:18" ht="20.100000000000001" customHeight="1" x14ac:dyDescent="0.2">
      <c r="B85" s="318" t="s">
        <v>207</v>
      </c>
      <c r="C85" s="319"/>
      <c r="D85" s="320"/>
      <c r="E85" s="183">
        <v>35</v>
      </c>
      <c r="F85" s="184">
        <v>25</v>
      </c>
      <c r="G85" s="184">
        <v>12</v>
      </c>
      <c r="H85" s="184">
        <v>29</v>
      </c>
      <c r="I85" s="184">
        <v>22</v>
      </c>
      <c r="J85" s="184">
        <v>24</v>
      </c>
      <c r="K85" s="184">
        <v>14</v>
      </c>
      <c r="L85" s="184">
        <v>20</v>
      </c>
      <c r="M85" s="184">
        <v>36</v>
      </c>
      <c r="N85" s="184">
        <v>26</v>
      </c>
      <c r="O85" s="184">
        <v>18</v>
      </c>
      <c r="P85" s="185">
        <v>15</v>
      </c>
      <c r="Q85" s="221">
        <f t="shared" si="20"/>
        <v>276</v>
      </c>
      <c r="R85" s="340"/>
    </row>
    <row r="86" spans="1:18" ht="20.100000000000001" customHeight="1" x14ac:dyDescent="0.2">
      <c r="B86" s="318" t="s">
        <v>208</v>
      </c>
      <c r="C86" s="319"/>
      <c r="D86" s="320"/>
      <c r="E86" s="186">
        <v>1</v>
      </c>
      <c r="F86" s="187">
        <v>0</v>
      </c>
      <c r="G86" s="187">
        <v>5</v>
      </c>
      <c r="H86" s="187">
        <v>2</v>
      </c>
      <c r="I86" s="187">
        <v>2</v>
      </c>
      <c r="J86" s="187">
        <v>5</v>
      </c>
      <c r="K86" s="187">
        <v>2</v>
      </c>
      <c r="L86" s="187">
        <v>1</v>
      </c>
      <c r="M86" s="187">
        <v>5</v>
      </c>
      <c r="N86" s="187">
        <v>6</v>
      </c>
      <c r="O86" s="187">
        <v>2</v>
      </c>
      <c r="P86" s="188">
        <v>3</v>
      </c>
      <c r="Q86" s="221">
        <f t="shared" si="20"/>
        <v>34</v>
      </c>
      <c r="R86" s="340"/>
    </row>
    <row r="87" spans="1:18" ht="20.100000000000001" customHeight="1" x14ac:dyDescent="0.2">
      <c r="B87" s="318" t="s">
        <v>209</v>
      </c>
      <c r="C87" s="319"/>
      <c r="D87" s="320"/>
      <c r="E87" s="183">
        <v>42</v>
      </c>
      <c r="F87" s="184">
        <v>37</v>
      </c>
      <c r="G87" s="184">
        <v>58</v>
      </c>
      <c r="H87" s="184">
        <v>46</v>
      </c>
      <c r="I87" s="184">
        <v>61</v>
      </c>
      <c r="J87" s="184">
        <v>59</v>
      </c>
      <c r="K87" s="184">
        <v>34</v>
      </c>
      <c r="L87" s="184">
        <v>43</v>
      </c>
      <c r="M87" s="184">
        <v>56</v>
      </c>
      <c r="N87" s="184">
        <v>38</v>
      </c>
      <c r="O87" s="184">
        <v>52</v>
      </c>
      <c r="P87" s="185">
        <v>47</v>
      </c>
      <c r="Q87" s="221">
        <f t="shared" si="20"/>
        <v>573</v>
      </c>
      <c r="R87" s="340"/>
    </row>
    <row r="88" spans="1:18" ht="20.100000000000001" customHeight="1" x14ac:dyDescent="0.2">
      <c r="B88" s="318" t="s">
        <v>210</v>
      </c>
      <c r="C88" s="319"/>
      <c r="D88" s="320"/>
      <c r="E88" s="186">
        <v>19</v>
      </c>
      <c r="F88" s="187">
        <v>16</v>
      </c>
      <c r="G88" s="187">
        <v>16</v>
      </c>
      <c r="H88" s="187">
        <v>26</v>
      </c>
      <c r="I88" s="187">
        <v>23</v>
      </c>
      <c r="J88" s="187">
        <v>27</v>
      </c>
      <c r="K88" s="187">
        <v>19</v>
      </c>
      <c r="L88" s="187">
        <v>15</v>
      </c>
      <c r="M88" s="187">
        <v>23</v>
      </c>
      <c r="N88" s="187">
        <v>16</v>
      </c>
      <c r="O88" s="187">
        <v>29</v>
      </c>
      <c r="P88" s="188">
        <v>13</v>
      </c>
      <c r="Q88" s="221">
        <f t="shared" si="20"/>
        <v>242</v>
      </c>
      <c r="R88" s="340"/>
    </row>
    <row r="89" spans="1:18" ht="20.100000000000001" customHeight="1" x14ac:dyDescent="0.2">
      <c r="B89" s="318" t="s">
        <v>211</v>
      </c>
      <c r="C89" s="319"/>
      <c r="D89" s="320"/>
      <c r="E89" s="183">
        <v>15</v>
      </c>
      <c r="F89" s="184">
        <v>12</v>
      </c>
      <c r="G89" s="184">
        <v>7</v>
      </c>
      <c r="H89" s="184">
        <v>12</v>
      </c>
      <c r="I89" s="184">
        <v>11</v>
      </c>
      <c r="J89" s="184">
        <v>15</v>
      </c>
      <c r="K89" s="184">
        <v>9</v>
      </c>
      <c r="L89" s="184">
        <v>9</v>
      </c>
      <c r="M89" s="184">
        <v>26</v>
      </c>
      <c r="N89" s="184">
        <v>9</v>
      </c>
      <c r="O89" s="184">
        <v>8</v>
      </c>
      <c r="P89" s="185">
        <v>8</v>
      </c>
      <c r="Q89" s="221">
        <f t="shared" si="20"/>
        <v>141</v>
      </c>
      <c r="R89" s="340"/>
    </row>
    <row r="90" spans="1:18" ht="20.100000000000001" customHeight="1" x14ac:dyDescent="0.2">
      <c r="B90" s="318" t="s">
        <v>190</v>
      </c>
      <c r="C90" s="319"/>
      <c r="D90" s="320"/>
      <c r="E90" s="186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1</v>
      </c>
      <c r="M90" s="187">
        <v>0</v>
      </c>
      <c r="N90" s="187">
        <v>0</v>
      </c>
      <c r="O90" s="187">
        <v>1</v>
      </c>
      <c r="P90" s="188">
        <v>0</v>
      </c>
      <c r="Q90" s="221">
        <f t="shared" si="20"/>
        <v>2</v>
      </c>
      <c r="R90" s="340"/>
    </row>
    <row r="91" spans="1:18" ht="20.100000000000001" customHeight="1" x14ac:dyDescent="0.2">
      <c r="B91" s="318" t="s">
        <v>321</v>
      </c>
      <c r="C91" s="319"/>
      <c r="D91" s="320"/>
      <c r="E91" s="183">
        <v>4</v>
      </c>
      <c r="F91" s="184">
        <v>2</v>
      </c>
      <c r="G91" s="184">
        <v>3</v>
      </c>
      <c r="H91" s="184">
        <v>5</v>
      </c>
      <c r="I91" s="184">
        <v>2</v>
      </c>
      <c r="J91" s="184">
        <v>3</v>
      </c>
      <c r="K91" s="184">
        <v>5</v>
      </c>
      <c r="L91" s="184">
        <v>4</v>
      </c>
      <c r="M91" s="184">
        <v>2</v>
      </c>
      <c r="N91" s="184">
        <v>1</v>
      </c>
      <c r="O91" s="184">
        <v>3</v>
      </c>
      <c r="P91" s="185">
        <v>5</v>
      </c>
      <c r="Q91" s="221">
        <f t="shared" si="20"/>
        <v>39</v>
      </c>
      <c r="R91" s="340"/>
    </row>
    <row r="92" spans="1:18" ht="20.100000000000001" customHeight="1" x14ac:dyDescent="0.2">
      <c r="B92" s="318" t="s">
        <v>212</v>
      </c>
      <c r="C92" s="319"/>
      <c r="D92" s="320"/>
      <c r="E92" s="186">
        <v>114</v>
      </c>
      <c r="F92" s="187">
        <v>102</v>
      </c>
      <c r="G92" s="187">
        <v>108</v>
      </c>
      <c r="H92" s="187">
        <v>150</v>
      </c>
      <c r="I92" s="187">
        <v>119</v>
      </c>
      <c r="J92" s="187">
        <v>142</v>
      </c>
      <c r="K92" s="187">
        <v>97</v>
      </c>
      <c r="L92" s="187">
        <v>106</v>
      </c>
      <c r="M92" s="187">
        <v>130</v>
      </c>
      <c r="N92" s="187">
        <v>124</v>
      </c>
      <c r="O92" s="187">
        <v>135</v>
      </c>
      <c r="P92" s="188">
        <v>131</v>
      </c>
      <c r="Q92" s="221">
        <f t="shared" si="20"/>
        <v>1458</v>
      </c>
      <c r="R92" s="340"/>
    </row>
    <row r="93" spans="1:18" ht="20.100000000000001" customHeight="1" x14ac:dyDescent="0.2">
      <c r="B93" s="318" t="s">
        <v>213</v>
      </c>
      <c r="C93" s="319"/>
      <c r="D93" s="320"/>
      <c r="E93" s="183">
        <v>120</v>
      </c>
      <c r="F93" s="184">
        <v>115</v>
      </c>
      <c r="G93" s="184">
        <v>84</v>
      </c>
      <c r="H93" s="184">
        <v>121</v>
      </c>
      <c r="I93" s="184">
        <v>97</v>
      </c>
      <c r="J93" s="184">
        <v>89</v>
      </c>
      <c r="K93" s="184">
        <v>54</v>
      </c>
      <c r="L93" s="184">
        <v>112</v>
      </c>
      <c r="M93" s="184">
        <v>126</v>
      </c>
      <c r="N93" s="184">
        <v>96</v>
      </c>
      <c r="O93" s="184">
        <v>84</v>
      </c>
      <c r="P93" s="185">
        <v>138</v>
      </c>
      <c r="Q93" s="221">
        <f t="shared" si="20"/>
        <v>1236</v>
      </c>
      <c r="R93" s="340"/>
    </row>
    <row r="94" spans="1:18" ht="20.100000000000001" customHeight="1" x14ac:dyDescent="0.2">
      <c r="B94" s="318" t="s">
        <v>214</v>
      </c>
      <c r="C94" s="319"/>
      <c r="D94" s="320"/>
      <c r="E94" s="186">
        <v>32</v>
      </c>
      <c r="F94" s="187">
        <v>29</v>
      </c>
      <c r="G94" s="187">
        <v>39</v>
      </c>
      <c r="H94" s="187">
        <v>41</v>
      </c>
      <c r="I94" s="187">
        <v>44</v>
      </c>
      <c r="J94" s="187">
        <v>39</v>
      </c>
      <c r="K94" s="187">
        <v>32</v>
      </c>
      <c r="L94" s="187">
        <v>32</v>
      </c>
      <c r="M94" s="187">
        <v>56</v>
      </c>
      <c r="N94" s="187">
        <v>31</v>
      </c>
      <c r="O94" s="187">
        <v>31</v>
      </c>
      <c r="P94" s="188">
        <v>40</v>
      </c>
      <c r="Q94" s="227">
        <f t="shared" si="20"/>
        <v>446</v>
      </c>
      <c r="R94" s="340"/>
    </row>
    <row r="95" spans="1:18" ht="20.100000000000001" customHeight="1" x14ac:dyDescent="0.2">
      <c r="B95" s="318" t="s">
        <v>215</v>
      </c>
      <c r="C95" s="319"/>
      <c r="D95" s="320"/>
      <c r="E95" s="183">
        <v>2</v>
      </c>
      <c r="F95" s="184">
        <v>1</v>
      </c>
      <c r="G95" s="184">
        <v>2</v>
      </c>
      <c r="H95" s="184">
        <v>1</v>
      </c>
      <c r="I95" s="184">
        <v>0</v>
      </c>
      <c r="J95" s="184">
        <v>0</v>
      </c>
      <c r="K95" s="184">
        <v>0</v>
      </c>
      <c r="L95" s="184">
        <v>0</v>
      </c>
      <c r="M95" s="184">
        <v>4</v>
      </c>
      <c r="N95" s="184">
        <v>0</v>
      </c>
      <c r="O95" s="184">
        <v>1</v>
      </c>
      <c r="P95" s="185">
        <v>1</v>
      </c>
      <c r="Q95" s="228">
        <f t="shared" si="20"/>
        <v>12</v>
      </c>
      <c r="R95" s="340"/>
    </row>
    <row r="96" spans="1:18" ht="20.100000000000001" customHeight="1" x14ac:dyDescent="0.2">
      <c r="B96" s="318" t="s">
        <v>216</v>
      </c>
      <c r="C96" s="319"/>
      <c r="D96" s="320"/>
      <c r="E96" s="186">
        <v>5</v>
      </c>
      <c r="F96" s="187">
        <v>8</v>
      </c>
      <c r="G96" s="187">
        <v>5</v>
      </c>
      <c r="H96" s="187">
        <v>23</v>
      </c>
      <c r="I96" s="187">
        <v>7</v>
      </c>
      <c r="J96" s="187">
        <v>7</v>
      </c>
      <c r="K96" s="187">
        <v>3</v>
      </c>
      <c r="L96" s="187">
        <v>6</v>
      </c>
      <c r="M96" s="187">
        <v>8</v>
      </c>
      <c r="N96" s="187">
        <v>5</v>
      </c>
      <c r="O96" s="187">
        <v>11</v>
      </c>
      <c r="P96" s="188">
        <v>8</v>
      </c>
      <c r="Q96" s="228">
        <f t="shared" si="20"/>
        <v>96</v>
      </c>
      <c r="R96" s="340"/>
    </row>
    <row r="97" spans="1:18" ht="20.100000000000001" customHeight="1" x14ac:dyDescent="0.2">
      <c r="B97" s="318" t="s">
        <v>217</v>
      </c>
      <c r="C97" s="319"/>
      <c r="D97" s="320"/>
      <c r="E97" s="183">
        <v>0</v>
      </c>
      <c r="F97" s="184">
        <v>0</v>
      </c>
      <c r="G97" s="184">
        <v>0</v>
      </c>
      <c r="H97" s="184">
        <v>0</v>
      </c>
      <c r="I97" s="184">
        <v>0</v>
      </c>
      <c r="J97" s="184">
        <v>0</v>
      </c>
      <c r="K97" s="184">
        <v>0</v>
      </c>
      <c r="L97" s="184">
        <v>0</v>
      </c>
      <c r="M97" s="184">
        <v>0</v>
      </c>
      <c r="N97" s="184">
        <v>0</v>
      </c>
      <c r="O97" s="184">
        <v>0</v>
      </c>
      <c r="P97" s="185">
        <v>0</v>
      </c>
      <c r="Q97" s="249">
        <f t="shared" si="20"/>
        <v>0</v>
      </c>
      <c r="R97" s="340"/>
    </row>
    <row r="98" spans="1:18" ht="20.100000000000001" customHeight="1" x14ac:dyDescent="0.2">
      <c r="B98" s="318" t="s">
        <v>218</v>
      </c>
      <c r="C98" s="319"/>
      <c r="D98" s="320"/>
      <c r="E98" s="186">
        <v>0</v>
      </c>
      <c r="F98" s="187">
        <v>0</v>
      </c>
      <c r="G98" s="187">
        <v>0</v>
      </c>
      <c r="H98" s="187">
        <v>0</v>
      </c>
      <c r="I98" s="187">
        <v>0</v>
      </c>
      <c r="J98" s="187">
        <v>0</v>
      </c>
      <c r="K98" s="187">
        <v>0</v>
      </c>
      <c r="L98" s="187">
        <v>0</v>
      </c>
      <c r="M98" s="187">
        <v>0</v>
      </c>
      <c r="N98" s="187">
        <v>0</v>
      </c>
      <c r="O98" s="187">
        <v>0</v>
      </c>
      <c r="P98" s="188">
        <v>0</v>
      </c>
      <c r="Q98" s="250">
        <f t="shared" si="20"/>
        <v>0</v>
      </c>
      <c r="R98" s="340"/>
    </row>
    <row r="99" spans="1:18" ht="20.100000000000001" customHeight="1" x14ac:dyDescent="0.2">
      <c r="B99" s="318" t="s">
        <v>219</v>
      </c>
      <c r="C99" s="319"/>
      <c r="D99" s="320"/>
      <c r="E99" s="191">
        <v>0</v>
      </c>
      <c r="F99" s="251">
        <v>0</v>
      </c>
      <c r="G99" s="251">
        <v>0</v>
      </c>
      <c r="H99" s="251">
        <v>1</v>
      </c>
      <c r="I99" s="251">
        <v>0</v>
      </c>
      <c r="J99" s="251">
        <v>0</v>
      </c>
      <c r="K99" s="251">
        <v>0</v>
      </c>
      <c r="L99" s="251">
        <v>0</v>
      </c>
      <c r="M99" s="251">
        <v>0</v>
      </c>
      <c r="N99" s="251">
        <v>0</v>
      </c>
      <c r="O99" s="251">
        <v>0</v>
      </c>
      <c r="P99" s="252">
        <v>0</v>
      </c>
      <c r="Q99" s="230">
        <f t="shared" si="20"/>
        <v>1</v>
      </c>
      <c r="R99" s="340"/>
    </row>
    <row r="100" spans="1:18" ht="20.100000000000001" customHeight="1" x14ac:dyDescent="0.2">
      <c r="B100" s="318" t="s">
        <v>322</v>
      </c>
      <c r="C100" s="319"/>
      <c r="D100" s="320"/>
      <c r="E100" s="222">
        <v>1</v>
      </c>
      <c r="F100" s="253">
        <v>1</v>
      </c>
      <c r="G100" s="253">
        <v>0</v>
      </c>
      <c r="H100" s="253">
        <v>0</v>
      </c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253">
        <v>0</v>
      </c>
      <c r="O100" s="253">
        <v>1</v>
      </c>
      <c r="P100" s="254">
        <v>0</v>
      </c>
      <c r="Q100" s="230">
        <f t="shared" si="20"/>
        <v>3</v>
      </c>
      <c r="R100" s="340"/>
    </row>
    <row r="101" spans="1:18" ht="20.100000000000001" customHeight="1" thickBot="1" x14ac:dyDescent="0.25">
      <c r="B101" s="321" t="s">
        <v>164</v>
      </c>
      <c r="C101" s="322"/>
      <c r="D101" s="323"/>
      <c r="E101" s="191">
        <v>0</v>
      </c>
      <c r="F101" s="192">
        <v>0</v>
      </c>
      <c r="G101" s="192">
        <v>0</v>
      </c>
      <c r="H101" s="192">
        <v>0</v>
      </c>
      <c r="I101" s="192">
        <v>0</v>
      </c>
      <c r="J101" s="192">
        <v>0</v>
      </c>
      <c r="K101" s="192">
        <v>0</v>
      </c>
      <c r="L101" s="192">
        <v>0</v>
      </c>
      <c r="M101" s="192">
        <v>0</v>
      </c>
      <c r="N101" s="192">
        <v>0</v>
      </c>
      <c r="O101" s="192">
        <v>0</v>
      </c>
      <c r="P101" s="193">
        <v>0</v>
      </c>
      <c r="Q101" s="230">
        <f t="shared" si="20"/>
        <v>0</v>
      </c>
      <c r="R101" s="341"/>
    </row>
    <row r="102" spans="1:18" s="17" customFormat="1" ht="20.100000000000001" customHeight="1" thickTop="1" thickBot="1" x14ac:dyDescent="0.25">
      <c r="B102" s="324" t="str">
        <f>"Total "&amp;C83&amp;" ="</f>
        <v>Total Probate =</v>
      </c>
      <c r="C102" s="325"/>
      <c r="D102" s="326"/>
      <c r="E102" s="195">
        <f t="shared" ref="E102:P102" si="21">SUM(E84:E101)</f>
        <v>563</v>
      </c>
      <c r="F102" s="196">
        <f t="shared" si="21"/>
        <v>467</v>
      </c>
      <c r="G102" s="196">
        <f t="shared" si="21"/>
        <v>488</v>
      </c>
      <c r="H102" s="196">
        <f t="shared" si="21"/>
        <v>618</v>
      </c>
      <c r="I102" s="196">
        <f t="shared" si="21"/>
        <v>555</v>
      </c>
      <c r="J102" s="196">
        <f t="shared" si="21"/>
        <v>570</v>
      </c>
      <c r="K102" s="196">
        <f t="shared" si="21"/>
        <v>422</v>
      </c>
      <c r="L102" s="196">
        <f t="shared" si="21"/>
        <v>511</v>
      </c>
      <c r="M102" s="196">
        <f t="shared" si="21"/>
        <v>641</v>
      </c>
      <c r="N102" s="196">
        <f t="shared" si="21"/>
        <v>546</v>
      </c>
      <c r="O102" s="196">
        <f t="shared" si="21"/>
        <v>576</v>
      </c>
      <c r="P102" s="197">
        <f t="shared" si="21"/>
        <v>614</v>
      </c>
      <c r="Q102" s="231">
        <f t="shared" si="20"/>
        <v>6571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43739</v>
      </c>
      <c r="F104" s="30">
        <f t="shared" ref="F104:P104" si="22">EDATE(E104,1)</f>
        <v>43770</v>
      </c>
      <c r="G104" s="30">
        <f t="shared" si="22"/>
        <v>43800</v>
      </c>
      <c r="H104" s="30">
        <f t="shared" si="22"/>
        <v>43831</v>
      </c>
      <c r="I104" s="30">
        <f t="shared" si="22"/>
        <v>43862</v>
      </c>
      <c r="J104" s="30">
        <f t="shared" si="22"/>
        <v>43891</v>
      </c>
      <c r="K104" s="30">
        <f t="shared" si="22"/>
        <v>43922</v>
      </c>
      <c r="L104" s="30">
        <f t="shared" si="22"/>
        <v>43952</v>
      </c>
      <c r="M104" s="30">
        <f t="shared" si="22"/>
        <v>43983</v>
      </c>
      <c r="N104" s="30">
        <f t="shared" si="22"/>
        <v>44013</v>
      </c>
      <c r="O104" s="30">
        <f t="shared" si="22"/>
        <v>44044</v>
      </c>
      <c r="P104" s="31">
        <f t="shared" si="22"/>
        <v>44075</v>
      </c>
      <c r="Q104" s="67" t="s">
        <v>239</v>
      </c>
      <c r="R104" s="68" t="str">
        <f>C104</f>
        <v>Family</v>
      </c>
    </row>
    <row r="105" spans="1:18" s="11" customFormat="1" ht="20.100000000000001" customHeight="1" x14ac:dyDescent="0.2">
      <c r="A105" s="10"/>
      <c r="B105" s="327" t="s">
        <v>220</v>
      </c>
      <c r="C105" s="328"/>
      <c r="D105" s="329"/>
      <c r="E105" s="179">
        <v>29</v>
      </c>
      <c r="F105" s="180">
        <v>28</v>
      </c>
      <c r="G105" s="180">
        <v>17</v>
      </c>
      <c r="H105" s="180">
        <v>21</v>
      </c>
      <c r="I105" s="180">
        <v>20</v>
      </c>
      <c r="J105" s="180">
        <v>29</v>
      </c>
      <c r="K105" s="180">
        <v>7</v>
      </c>
      <c r="L105" s="180">
        <v>14</v>
      </c>
      <c r="M105" s="180">
        <v>19</v>
      </c>
      <c r="N105" s="180">
        <v>22</v>
      </c>
      <c r="O105" s="180">
        <v>15</v>
      </c>
      <c r="P105" s="181">
        <v>18</v>
      </c>
      <c r="Q105" s="220">
        <f t="shared" ref="Q105:Q116" si="23">SUM(E105:P105)</f>
        <v>239</v>
      </c>
      <c r="R105" s="339"/>
    </row>
    <row r="106" spans="1:18" s="11" customFormat="1" ht="20.100000000000001" customHeight="1" x14ac:dyDescent="0.2">
      <c r="A106" s="10"/>
      <c r="B106" s="318" t="s">
        <v>221</v>
      </c>
      <c r="C106" s="319"/>
      <c r="D106" s="320"/>
      <c r="E106" s="183">
        <v>177</v>
      </c>
      <c r="F106" s="184">
        <v>136</v>
      </c>
      <c r="G106" s="184">
        <v>134</v>
      </c>
      <c r="H106" s="184">
        <v>161</v>
      </c>
      <c r="I106" s="184">
        <v>146</v>
      </c>
      <c r="J106" s="184">
        <v>133</v>
      </c>
      <c r="K106" s="184">
        <v>119</v>
      </c>
      <c r="L106" s="184">
        <v>140</v>
      </c>
      <c r="M106" s="184">
        <v>179</v>
      </c>
      <c r="N106" s="184">
        <v>186</v>
      </c>
      <c r="O106" s="184">
        <v>176</v>
      </c>
      <c r="P106" s="185">
        <v>173</v>
      </c>
      <c r="Q106" s="221">
        <f t="shared" si="23"/>
        <v>1860</v>
      </c>
      <c r="R106" s="340"/>
    </row>
    <row r="107" spans="1:18" s="11" customFormat="1" ht="20.100000000000001" customHeight="1" x14ac:dyDescent="0.2">
      <c r="A107" s="10"/>
      <c r="B107" s="318" t="s">
        <v>222</v>
      </c>
      <c r="C107" s="319"/>
      <c r="D107" s="320"/>
      <c r="E107" s="186">
        <v>260</v>
      </c>
      <c r="F107" s="187">
        <v>197</v>
      </c>
      <c r="G107" s="187">
        <v>179</v>
      </c>
      <c r="H107" s="187">
        <v>210</v>
      </c>
      <c r="I107" s="187">
        <v>202</v>
      </c>
      <c r="J107" s="187">
        <v>193</v>
      </c>
      <c r="K107" s="187">
        <v>156</v>
      </c>
      <c r="L107" s="187">
        <v>147</v>
      </c>
      <c r="M107" s="187">
        <v>255</v>
      </c>
      <c r="N107" s="187">
        <v>215</v>
      </c>
      <c r="O107" s="187">
        <v>216</v>
      </c>
      <c r="P107" s="188">
        <v>201</v>
      </c>
      <c r="Q107" s="221">
        <f t="shared" si="23"/>
        <v>2431</v>
      </c>
      <c r="R107" s="340"/>
    </row>
    <row r="108" spans="1:18" s="11" customFormat="1" ht="20.100000000000001" customHeight="1" x14ac:dyDescent="0.2">
      <c r="A108" s="10"/>
      <c r="B108" s="318" t="s">
        <v>223</v>
      </c>
      <c r="C108" s="319"/>
      <c r="D108" s="320"/>
      <c r="E108" s="183">
        <v>32</v>
      </c>
      <c r="F108" s="184">
        <v>20</v>
      </c>
      <c r="G108" s="184">
        <v>10</v>
      </c>
      <c r="H108" s="184">
        <v>17</v>
      </c>
      <c r="I108" s="184">
        <v>14</v>
      </c>
      <c r="J108" s="184">
        <v>26</v>
      </c>
      <c r="K108" s="184">
        <v>4</v>
      </c>
      <c r="L108" s="184">
        <v>2</v>
      </c>
      <c r="M108" s="184">
        <v>29</v>
      </c>
      <c r="N108" s="184">
        <v>24</v>
      </c>
      <c r="O108" s="184">
        <v>29</v>
      </c>
      <c r="P108" s="185">
        <v>23</v>
      </c>
      <c r="Q108" s="221">
        <f t="shared" si="23"/>
        <v>230</v>
      </c>
      <c r="R108" s="340"/>
    </row>
    <row r="109" spans="1:18" s="11" customFormat="1" ht="20.100000000000001" customHeight="1" x14ac:dyDescent="0.2">
      <c r="A109" s="10"/>
      <c r="B109" s="318" t="s">
        <v>224</v>
      </c>
      <c r="C109" s="319"/>
      <c r="D109" s="320"/>
      <c r="E109" s="186">
        <v>1</v>
      </c>
      <c r="F109" s="187">
        <v>3</v>
      </c>
      <c r="G109" s="187">
        <v>2</v>
      </c>
      <c r="H109" s="187">
        <v>2</v>
      </c>
      <c r="I109" s="187">
        <v>2</v>
      </c>
      <c r="J109" s="187">
        <v>2</v>
      </c>
      <c r="K109" s="187">
        <v>0</v>
      </c>
      <c r="L109" s="187">
        <v>0</v>
      </c>
      <c r="M109" s="187">
        <v>2</v>
      </c>
      <c r="N109" s="187">
        <v>3</v>
      </c>
      <c r="O109" s="187">
        <v>0</v>
      </c>
      <c r="P109" s="188">
        <v>0</v>
      </c>
      <c r="Q109" s="221">
        <f t="shared" si="23"/>
        <v>17</v>
      </c>
      <c r="R109" s="340"/>
    </row>
    <row r="110" spans="1:18" s="11" customFormat="1" ht="20.100000000000001" customHeight="1" x14ac:dyDescent="0.2">
      <c r="A110" s="10"/>
      <c r="B110" s="318" t="s">
        <v>225</v>
      </c>
      <c r="C110" s="319"/>
      <c r="D110" s="320"/>
      <c r="E110" s="183">
        <v>17</v>
      </c>
      <c r="F110" s="184">
        <v>20</v>
      </c>
      <c r="G110" s="184">
        <v>16</v>
      </c>
      <c r="H110" s="184">
        <v>12</v>
      </c>
      <c r="I110" s="184">
        <v>22</v>
      </c>
      <c r="J110" s="184">
        <v>11</v>
      </c>
      <c r="K110" s="184">
        <v>6</v>
      </c>
      <c r="L110" s="184">
        <v>7</v>
      </c>
      <c r="M110" s="184">
        <v>5</v>
      </c>
      <c r="N110" s="184">
        <v>9</v>
      </c>
      <c r="O110" s="184">
        <v>13</v>
      </c>
      <c r="P110" s="185">
        <v>18</v>
      </c>
      <c r="Q110" s="221">
        <f t="shared" si="23"/>
        <v>156</v>
      </c>
      <c r="R110" s="340"/>
    </row>
    <row r="111" spans="1:18" s="11" customFormat="1" ht="20.100000000000001" customHeight="1" x14ac:dyDescent="0.2">
      <c r="A111" s="10"/>
      <c r="B111" s="318" t="s">
        <v>226</v>
      </c>
      <c r="C111" s="319"/>
      <c r="D111" s="320"/>
      <c r="E111" s="186">
        <v>13</v>
      </c>
      <c r="F111" s="187">
        <v>29</v>
      </c>
      <c r="G111" s="187">
        <v>14</v>
      </c>
      <c r="H111" s="187">
        <v>18</v>
      </c>
      <c r="I111" s="187">
        <v>15</v>
      </c>
      <c r="J111" s="187">
        <v>14</v>
      </c>
      <c r="K111" s="187">
        <v>17</v>
      </c>
      <c r="L111" s="187">
        <v>19</v>
      </c>
      <c r="M111" s="187">
        <v>18</v>
      </c>
      <c r="N111" s="187">
        <v>10</v>
      </c>
      <c r="O111" s="187">
        <v>19</v>
      </c>
      <c r="P111" s="188">
        <v>19</v>
      </c>
      <c r="Q111" s="221">
        <f t="shared" si="23"/>
        <v>205</v>
      </c>
      <c r="R111" s="340"/>
    </row>
    <row r="112" spans="1:18" s="11" customFormat="1" ht="20.100000000000001" customHeight="1" x14ac:dyDescent="0.2">
      <c r="A112" s="10"/>
      <c r="B112" s="318" t="s">
        <v>227</v>
      </c>
      <c r="C112" s="319"/>
      <c r="D112" s="320"/>
      <c r="E112" s="183">
        <v>27</v>
      </c>
      <c r="F112" s="184">
        <v>15</v>
      </c>
      <c r="G112" s="184">
        <v>11</v>
      </c>
      <c r="H112" s="184">
        <v>17</v>
      </c>
      <c r="I112" s="184">
        <v>25</v>
      </c>
      <c r="J112" s="184">
        <v>16</v>
      </c>
      <c r="K112" s="184">
        <v>6</v>
      </c>
      <c r="L112" s="184">
        <v>16</v>
      </c>
      <c r="M112" s="184">
        <v>21</v>
      </c>
      <c r="N112" s="184">
        <v>23</v>
      </c>
      <c r="O112" s="184">
        <v>22</v>
      </c>
      <c r="P112" s="185">
        <v>22</v>
      </c>
      <c r="Q112" s="221">
        <f t="shared" si="23"/>
        <v>221</v>
      </c>
      <c r="R112" s="340"/>
    </row>
    <row r="113" spans="1:18" s="11" customFormat="1" ht="20.100000000000001" customHeight="1" x14ac:dyDescent="0.2">
      <c r="A113" s="10"/>
      <c r="B113" s="318" t="s">
        <v>228</v>
      </c>
      <c r="C113" s="319"/>
      <c r="D113" s="320"/>
      <c r="E113" s="186">
        <v>37</v>
      </c>
      <c r="F113" s="187">
        <v>27</v>
      </c>
      <c r="G113" s="187">
        <v>21</v>
      </c>
      <c r="H113" s="187">
        <v>33</v>
      </c>
      <c r="I113" s="187">
        <v>25</v>
      </c>
      <c r="J113" s="187">
        <v>41</v>
      </c>
      <c r="K113" s="187">
        <v>26</v>
      </c>
      <c r="L113" s="187">
        <v>39</v>
      </c>
      <c r="M113" s="187">
        <v>41</v>
      </c>
      <c r="N113" s="187">
        <v>39</v>
      </c>
      <c r="O113" s="187">
        <v>22</v>
      </c>
      <c r="P113" s="188">
        <v>22</v>
      </c>
      <c r="Q113" s="221">
        <f t="shared" si="23"/>
        <v>373</v>
      </c>
      <c r="R113" s="340"/>
    </row>
    <row r="114" spans="1:18" s="11" customFormat="1" ht="20.100000000000001" customHeight="1" x14ac:dyDescent="0.2">
      <c r="A114" s="10"/>
      <c r="B114" s="318" t="s">
        <v>229</v>
      </c>
      <c r="C114" s="319"/>
      <c r="D114" s="320"/>
      <c r="E114" s="183">
        <v>55</v>
      </c>
      <c r="F114" s="184">
        <v>44</v>
      </c>
      <c r="G114" s="184">
        <v>35</v>
      </c>
      <c r="H114" s="184">
        <v>59</v>
      </c>
      <c r="I114" s="184">
        <v>59</v>
      </c>
      <c r="J114" s="184">
        <v>65</v>
      </c>
      <c r="K114" s="184">
        <v>50</v>
      </c>
      <c r="L114" s="184">
        <v>41</v>
      </c>
      <c r="M114" s="184">
        <v>43</v>
      </c>
      <c r="N114" s="184">
        <v>29</v>
      </c>
      <c r="O114" s="184">
        <v>41</v>
      </c>
      <c r="P114" s="185">
        <v>41</v>
      </c>
      <c r="Q114" s="225">
        <f t="shared" si="23"/>
        <v>562</v>
      </c>
      <c r="R114" s="340"/>
    </row>
    <row r="115" spans="1:18" s="11" customFormat="1" ht="20.100000000000001" customHeight="1" thickBot="1" x14ac:dyDescent="0.25">
      <c r="A115" s="10"/>
      <c r="B115" s="321" t="s">
        <v>164</v>
      </c>
      <c r="C115" s="322"/>
      <c r="D115" s="323"/>
      <c r="E115" s="222">
        <v>0</v>
      </c>
      <c r="F115" s="223">
        <v>0</v>
      </c>
      <c r="G115" s="223">
        <v>0</v>
      </c>
      <c r="H115" s="223">
        <v>0</v>
      </c>
      <c r="I115" s="223">
        <v>0</v>
      </c>
      <c r="J115" s="223">
        <v>0</v>
      </c>
      <c r="K115" s="223">
        <v>0</v>
      </c>
      <c r="L115" s="223">
        <v>0</v>
      </c>
      <c r="M115" s="223">
        <v>0</v>
      </c>
      <c r="N115" s="223">
        <v>0</v>
      </c>
      <c r="O115" s="223">
        <v>0</v>
      </c>
      <c r="P115" s="224">
        <v>0</v>
      </c>
      <c r="Q115" s="228">
        <f t="shared" si="23"/>
        <v>0</v>
      </c>
      <c r="R115" s="341"/>
    </row>
    <row r="116" spans="1:18" s="11" customFormat="1" ht="20.100000000000001" customHeight="1" thickTop="1" thickBot="1" x14ac:dyDescent="0.25">
      <c r="A116" s="10"/>
      <c r="B116" s="324" t="str">
        <f>"Total "&amp;C104&amp;" ="</f>
        <v>Total Family =</v>
      </c>
      <c r="C116" s="325"/>
      <c r="D116" s="326"/>
      <c r="E116" s="195">
        <f>SUM(E105:E115)</f>
        <v>648</v>
      </c>
      <c r="F116" s="196">
        <f t="shared" ref="F116:P116" si="24">SUM(F105:F115)</f>
        <v>519</v>
      </c>
      <c r="G116" s="196">
        <f t="shared" si="24"/>
        <v>439</v>
      </c>
      <c r="H116" s="196">
        <f t="shared" si="24"/>
        <v>550</v>
      </c>
      <c r="I116" s="196">
        <f t="shared" si="24"/>
        <v>530</v>
      </c>
      <c r="J116" s="196">
        <f t="shared" si="24"/>
        <v>530</v>
      </c>
      <c r="K116" s="196">
        <f t="shared" si="24"/>
        <v>391</v>
      </c>
      <c r="L116" s="196">
        <f t="shared" si="24"/>
        <v>425</v>
      </c>
      <c r="M116" s="196">
        <f t="shared" si="24"/>
        <v>612</v>
      </c>
      <c r="N116" s="196">
        <f t="shared" si="24"/>
        <v>560</v>
      </c>
      <c r="O116" s="196">
        <f t="shared" si="24"/>
        <v>553</v>
      </c>
      <c r="P116" s="197">
        <f t="shared" si="24"/>
        <v>537</v>
      </c>
      <c r="Q116" s="255">
        <f t="shared" si="23"/>
        <v>6294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43739</v>
      </c>
      <c r="F118" s="30">
        <f t="shared" ref="F118:P118" si="25">EDATE(E118,1)</f>
        <v>43770</v>
      </c>
      <c r="G118" s="30">
        <f t="shared" si="25"/>
        <v>43800</v>
      </c>
      <c r="H118" s="30">
        <f t="shared" si="25"/>
        <v>43831</v>
      </c>
      <c r="I118" s="30">
        <f t="shared" si="25"/>
        <v>43862</v>
      </c>
      <c r="J118" s="30">
        <f t="shared" si="25"/>
        <v>43891</v>
      </c>
      <c r="K118" s="30">
        <f t="shared" si="25"/>
        <v>43922</v>
      </c>
      <c r="L118" s="30">
        <f t="shared" si="25"/>
        <v>43952</v>
      </c>
      <c r="M118" s="30">
        <f t="shared" si="25"/>
        <v>43983</v>
      </c>
      <c r="N118" s="30">
        <f t="shared" si="25"/>
        <v>44013</v>
      </c>
      <c r="O118" s="30">
        <f t="shared" si="25"/>
        <v>44044</v>
      </c>
      <c r="P118" s="31">
        <f t="shared" si="25"/>
        <v>44075</v>
      </c>
      <c r="Q118" s="67" t="s">
        <v>239</v>
      </c>
      <c r="R118" s="68" t="str">
        <f>C118</f>
        <v>Juvenile Dependency</v>
      </c>
    </row>
    <row r="119" spans="1:18" ht="20.100000000000001" customHeight="1" x14ac:dyDescent="0.2">
      <c r="B119" s="327" t="s">
        <v>230</v>
      </c>
      <c r="C119" s="328"/>
      <c r="D119" s="329"/>
      <c r="E119" s="179">
        <v>26</v>
      </c>
      <c r="F119" s="180">
        <v>27</v>
      </c>
      <c r="G119" s="180">
        <v>14</v>
      </c>
      <c r="H119" s="180">
        <v>24</v>
      </c>
      <c r="I119" s="180">
        <v>38</v>
      </c>
      <c r="J119" s="180">
        <v>28</v>
      </c>
      <c r="K119" s="180">
        <v>20</v>
      </c>
      <c r="L119" s="180">
        <v>35</v>
      </c>
      <c r="M119" s="180">
        <v>33</v>
      </c>
      <c r="N119" s="180">
        <v>34</v>
      </c>
      <c r="O119" s="180">
        <v>36</v>
      </c>
      <c r="P119" s="181">
        <v>38</v>
      </c>
      <c r="Q119" s="220">
        <f t="shared" ref="Q119:Q128" si="26">SUM(E119:P119)</f>
        <v>353</v>
      </c>
      <c r="R119" s="343"/>
    </row>
    <row r="120" spans="1:18" ht="20.100000000000001" customHeight="1" x14ac:dyDescent="0.2">
      <c r="B120" s="318" t="s">
        <v>231</v>
      </c>
      <c r="C120" s="319"/>
      <c r="D120" s="320"/>
      <c r="E120" s="183">
        <v>1</v>
      </c>
      <c r="F120" s="184">
        <v>0</v>
      </c>
      <c r="G120" s="184">
        <v>0</v>
      </c>
      <c r="H120" s="184">
        <v>0</v>
      </c>
      <c r="I120" s="184">
        <v>0</v>
      </c>
      <c r="J120" s="184">
        <v>0</v>
      </c>
      <c r="K120" s="184">
        <v>0</v>
      </c>
      <c r="L120" s="184">
        <v>0</v>
      </c>
      <c r="M120" s="184">
        <v>0</v>
      </c>
      <c r="N120" s="184">
        <v>0</v>
      </c>
      <c r="O120" s="184">
        <v>0</v>
      </c>
      <c r="P120" s="185">
        <v>0</v>
      </c>
      <c r="Q120" s="221">
        <f t="shared" si="26"/>
        <v>1</v>
      </c>
      <c r="R120" s="340"/>
    </row>
    <row r="121" spans="1:18" ht="20.100000000000001" customHeight="1" x14ac:dyDescent="0.2">
      <c r="B121" s="318" t="s">
        <v>232</v>
      </c>
      <c r="C121" s="319"/>
      <c r="D121" s="320"/>
      <c r="E121" s="186">
        <v>1</v>
      </c>
      <c r="F121" s="187">
        <v>0</v>
      </c>
      <c r="G121" s="187">
        <v>0</v>
      </c>
      <c r="H121" s="187">
        <v>0</v>
      </c>
      <c r="I121" s="187">
        <v>0</v>
      </c>
      <c r="J121" s="187">
        <v>0</v>
      </c>
      <c r="K121" s="187">
        <v>0</v>
      </c>
      <c r="L121" s="187">
        <v>0</v>
      </c>
      <c r="M121" s="187">
        <v>1</v>
      </c>
      <c r="N121" s="187">
        <v>0</v>
      </c>
      <c r="O121" s="187">
        <v>0</v>
      </c>
      <c r="P121" s="188">
        <v>0</v>
      </c>
      <c r="Q121" s="221">
        <f t="shared" si="26"/>
        <v>2</v>
      </c>
      <c r="R121" s="340"/>
    </row>
    <row r="122" spans="1:18" ht="20.100000000000001" customHeight="1" x14ac:dyDescent="0.2">
      <c r="B122" s="318" t="s">
        <v>233</v>
      </c>
      <c r="C122" s="319"/>
      <c r="D122" s="320"/>
      <c r="E122" s="183">
        <v>0</v>
      </c>
      <c r="F122" s="184">
        <v>0</v>
      </c>
      <c r="G122" s="184">
        <v>0</v>
      </c>
      <c r="H122" s="184">
        <v>0</v>
      </c>
      <c r="I122" s="184">
        <v>2</v>
      </c>
      <c r="J122" s="184">
        <v>1</v>
      </c>
      <c r="K122" s="184">
        <v>0</v>
      </c>
      <c r="L122" s="184">
        <v>0</v>
      </c>
      <c r="M122" s="184">
        <v>0</v>
      </c>
      <c r="N122" s="184">
        <v>1</v>
      </c>
      <c r="O122" s="184">
        <v>0</v>
      </c>
      <c r="P122" s="185">
        <v>0</v>
      </c>
      <c r="Q122" s="221">
        <f t="shared" si="26"/>
        <v>4</v>
      </c>
      <c r="R122" s="340"/>
    </row>
    <row r="123" spans="1:18" ht="20.100000000000001" customHeight="1" x14ac:dyDescent="0.2">
      <c r="B123" s="318" t="s">
        <v>234</v>
      </c>
      <c r="C123" s="319"/>
      <c r="D123" s="320"/>
      <c r="E123" s="186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  <c r="O123" s="187">
        <v>0</v>
      </c>
      <c r="P123" s="188">
        <v>0</v>
      </c>
      <c r="Q123" s="221">
        <f t="shared" si="26"/>
        <v>0</v>
      </c>
      <c r="R123" s="340"/>
    </row>
    <row r="124" spans="1:18" ht="20.100000000000001" customHeight="1" x14ac:dyDescent="0.2">
      <c r="B124" s="318" t="s">
        <v>172</v>
      </c>
      <c r="C124" s="319"/>
      <c r="D124" s="320"/>
      <c r="E124" s="183">
        <v>0</v>
      </c>
      <c r="F124" s="184">
        <v>0</v>
      </c>
      <c r="G124" s="184">
        <v>0</v>
      </c>
      <c r="H124" s="184">
        <v>0</v>
      </c>
      <c r="I124" s="184">
        <v>0</v>
      </c>
      <c r="J124" s="184">
        <v>0</v>
      </c>
      <c r="K124" s="184">
        <v>0</v>
      </c>
      <c r="L124" s="184">
        <v>0</v>
      </c>
      <c r="M124" s="184">
        <v>0</v>
      </c>
      <c r="N124" s="184">
        <v>0</v>
      </c>
      <c r="O124" s="184">
        <v>0</v>
      </c>
      <c r="P124" s="185">
        <v>0</v>
      </c>
      <c r="Q124" s="221">
        <f t="shared" si="26"/>
        <v>0</v>
      </c>
      <c r="R124" s="340"/>
    </row>
    <row r="125" spans="1:18" ht="20.100000000000001" customHeight="1" x14ac:dyDescent="0.2">
      <c r="B125" s="318" t="s">
        <v>240</v>
      </c>
      <c r="C125" s="319"/>
      <c r="D125" s="320"/>
      <c r="E125" s="186">
        <v>1</v>
      </c>
      <c r="F125" s="187">
        <v>0</v>
      </c>
      <c r="G125" s="187">
        <v>0</v>
      </c>
      <c r="H125" s="187">
        <v>0</v>
      </c>
      <c r="I125" s="187">
        <v>0</v>
      </c>
      <c r="J125" s="187">
        <v>1</v>
      </c>
      <c r="K125" s="187">
        <v>0</v>
      </c>
      <c r="L125" s="187">
        <v>0</v>
      </c>
      <c r="M125" s="187">
        <v>0</v>
      </c>
      <c r="N125" s="187">
        <v>0</v>
      </c>
      <c r="O125" s="187">
        <v>1</v>
      </c>
      <c r="P125" s="188">
        <v>0</v>
      </c>
      <c r="Q125" s="241">
        <f t="shared" si="26"/>
        <v>3</v>
      </c>
      <c r="R125" s="340"/>
    </row>
    <row r="126" spans="1:18" ht="20.100000000000001" customHeight="1" x14ac:dyDescent="0.2">
      <c r="B126" s="318" t="s">
        <v>236</v>
      </c>
      <c r="C126" s="319"/>
      <c r="D126" s="320"/>
      <c r="E126" s="183">
        <v>0</v>
      </c>
      <c r="F126" s="184">
        <v>0</v>
      </c>
      <c r="G126" s="184">
        <v>0</v>
      </c>
      <c r="H126" s="184">
        <v>0</v>
      </c>
      <c r="I126" s="184">
        <v>0</v>
      </c>
      <c r="J126" s="184">
        <v>0</v>
      </c>
      <c r="K126" s="184">
        <v>0</v>
      </c>
      <c r="L126" s="184">
        <v>0</v>
      </c>
      <c r="M126" s="184">
        <v>0</v>
      </c>
      <c r="N126" s="184">
        <v>0</v>
      </c>
      <c r="O126" s="184">
        <v>0</v>
      </c>
      <c r="P126" s="185">
        <v>0</v>
      </c>
      <c r="Q126" s="246">
        <f t="shared" si="26"/>
        <v>0</v>
      </c>
      <c r="R126" s="340"/>
    </row>
    <row r="127" spans="1:18" ht="20.100000000000001" customHeight="1" thickBot="1" x14ac:dyDescent="0.25">
      <c r="B127" s="321" t="s">
        <v>164</v>
      </c>
      <c r="C127" s="322"/>
      <c r="D127" s="323"/>
      <c r="E127" s="222">
        <v>0</v>
      </c>
      <c r="F127" s="223">
        <v>0</v>
      </c>
      <c r="G127" s="223">
        <v>0</v>
      </c>
      <c r="H127" s="223">
        <v>0</v>
      </c>
      <c r="I127" s="223">
        <v>0</v>
      </c>
      <c r="J127" s="223">
        <v>0</v>
      </c>
      <c r="K127" s="223">
        <v>0</v>
      </c>
      <c r="L127" s="223">
        <v>0</v>
      </c>
      <c r="M127" s="223">
        <v>0</v>
      </c>
      <c r="N127" s="223">
        <v>0</v>
      </c>
      <c r="O127" s="223">
        <v>0</v>
      </c>
      <c r="P127" s="224">
        <v>0</v>
      </c>
      <c r="Q127" s="246">
        <f t="shared" si="26"/>
        <v>0</v>
      </c>
      <c r="R127" s="340"/>
    </row>
    <row r="128" spans="1:18" s="17" customFormat="1" ht="20.100000000000001" customHeight="1" thickTop="1" thickBot="1" x14ac:dyDescent="0.25">
      <c r="B128" s="324" t="str">
        <f>"Total "&amp;C118&amp;" ="</f>
        <v>Total Juvenile Dependency =</v>
      </c>
      <c r="C128" s="325"/>
      <c r="D128" s="326"/>
      <c r="E128" s="195">
        <f>SUM(E119:E127)</f>
        <v>29</v>
      </c>
      <c r="F128" s="196">
        <f t="shared" ref="F128:P128" si="27">SUM(F119:F127)</f>
        <v>27</v>
      </c>
      <c r="G128" s="196">
        <f t="shared" si="27"/>
        <v>14</v>
      </c>
      <c r="H128" s="196">
        <f t="shared" si="27"/>
        <v>24</v>
      </c>
      <c r="I128" s="196">
        <f t="shared" si="27"/>
        <v>40</v>
      </c>
      <c r="J128" s="196">
        <f t="shared" si="27"/>
        <v>30</v>
      </c>
      <c r="K128" s="196">
        <f t="shared" si="27"/>
        <v>20</v>
      </c>
      <c r="L128" s="196">
        <f t="shared" si="27"/>
        <v>35</v>
      </c>
      <c r="M128" s="196">
        <f t="shared" si="27"/>
        <v>34</v>
      </c>
      <c r="N128" s="196">
        <f t="shared" si="27"/>
        <v>35</v>
      </c>
      <c r="O128" s="196">
        <f t="shared" si="27"/>
        <v>37</v>
      </c>
      <c r="P128" s="197">
        <f t="shared" si="27"/>
        <v>38</v>
      </c>
      <c r="Q128" s="256">
        <f t="shared" si="26"/>
        <v>363</v>
      </c>
      <c r="R128" s="313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237</v>
      </c>
      <c r="E130" s="29">
        <f>E$10</f>
        <v>43739</v>
      </c>
      <c r="F130" s="30">
        <f t="shared" ref="F130:P130" si="28">EDATE(E130,1)</f>
        <v>43770</v>
      </c>
      <c r="G130" s="30">
        <f t="shared" si="28"/>
        <v>43800</v>
      </c>
      <c r="H130" s="30">
        <f t="shared" si="28"/>
        <v>43831</v>
      </c>
      <c r="I130" s="30">
        <f t="shared" si="28"/>
        <v>43862</v>
      </c>
      <c r="J130" s="30">
        <f t="shared" si="28"/>
        <v>43891</v>
      </c>
      <c r="K130" s="30">
        <f t="shared" si="28"/>
        <v>43922</v>
      </c>
      <c r="L130" s="30">
        <f t="shared" si="28"/>
        <v>43952</v>
      </c>
      <c r="M130" s="30">
        <f t="shared" si="28"/>
        <v>43983</v>
      </c>
      <c r="N130" s="30">
        <f t="shared" si="28"/>
        <v>44013</v>
      </c>
      <c r="O130" s="30">
        <f t="shared" si="28"/>
        <v>44044</v>
      </c>
      <c r="P130" s="31">
        <f t="shared" si="28"/>
        <v>44075</v>
      </c>
      <c r="Q130" s="67" t="s">
        <v>239</v>
      </c>
      <c r="R130" s="68" t="str">
        <f>C130</f>
        <v>Civil Traffic - UTCs</v>
      </c>
    </row>
    <row r="131" spans="1:18" ht="20.100000000000001" customHeight="1" thickBot="1" x14ac:dyDescent="0.25">
      <c r="B131" s="333" t="s">
        <v>238</v>
      </c>
      <c r="C131" s="334"/>
      <c r="D131" s="335"/>
      <c r="E131" s="257">
        <v>3669</v>
      </c>
      <c r="F131" s="258">
        <v>3637</v>
      </c>
      <c r="G131" s="258">
        <v>3423</v>
      </c>
      <c r="H131" s="258">
        <v>4122</v>
      </c>
      <c r="I131" s="258">
        <v>3810</v>
      </c>
      <c r="J131" s="258">
        <v>3079</v>
      </c>
      <c r="K131" s="258">
        <v>1106</v>
      </c>
      <c r="L131" s="258">
        <v>2633</v>
      </c>
      <c r="M131" s="258">
        <v>2999</v>
      </c>
      <c r="N131" s="258">
        <v>2837</v>
      </c>
      <c r="O131" s="258">
        <v>3253</v>
      </c>
      <c r="P131" s="259">
        <v>3907</v>
      </c>
      <c r="Q131" s="220">
        <f t="shared" ref="Q131:Q132" si="29">SUM(E131:P131)</f>
        <v>38475</v>
      </c>
      <c r="R131" s="339"/>
    </row>
    <row r="132" spans="1:18" ht="20.100000000000001" customHeight="1" thickTop="1" thickBot="1" x14ac:dyDescent="0.25">
      <c r="B132" s="330" t="str">
        <f>"Total "&amp;C130&amp;" ="</f>
        <v>Total Civil Traffic - UTCs =</v>
      </c>
      <c r="C132" s="331"/>
      <c r="D132" s="332"/>
      <c r="E132" s="195">
        <f t="shared" ref="E132:P132" si="30">SUM(E131:E131)</f>
        <v>3669</v>
      </c>
      <c r="F132" s="196">
        <f t="shared" si="30"/>
        <v>3637</v>
      </c>
      <c r="G132" s="196">
        <f t="shared" si="30"/>
        <v>3423</v>
      </c>
      <c r="H132" s="196">
        <f t="shared" si="30"/>
        <v>4122</v>
      </c>
      <c r="I132" s="196">
        <f t="shared" si="30"/>
        <v>3810</v>
      </c>
      <c r="J132" s="196">
        <f t="shared" si="30"/>
        <v>3079</v>
      </c>
      <c r="K132" s="196">
        <f t="shared" si="30"/>
        <v>1106</v>
      </c>
      <c r="L132" s="196">
        <f t="shared" si="30"/>
        <v>2633</v>
      </c>
      <c r="M132" s="196">
        <f t="shared" si="30"/>
        <v>2999</v>
      </c>
      <c r="N132" s="196">
        <f t="shared" si="30"/>
        <v>2837</v>
      </c>
      <c r="O132" s="196">
        <f t="shared" si="30"/>
        <v>3253</v>
      </c>
      <c r="P132" s="196">
        <f t="shared" si="30"/>
        <v>3907</v>
      </c>
      <c r="Q132" s="256">
        <f t="shared" si="29"/>
        <v>38475</v>
      </c>
      <c r="R132" s="340"/>
    </row>
    <row r="133" spans="1:18" ht="20.100000000000001" customHeight="1" x14ac:dyDescent="0.2">
      <c r="B133" s="27"/>
      <c r="C133" s="27"/>
      <c r="D133" s="27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5"/>
      <c r="R133" s="340"/>
    </row>
    <row r="134" spans="1:18" ht="20.100000000000001" customHeight="1" x14ac:dyDescent="0.2">
      <c r="B134" s="27"/>
      <c r="C134" s="27"/>
      <c r="D134" s="27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5"/>
      <c r="R134" s="340"/>
    </row>
    <row r="135" spans="1:18" ht="16.5" thickBot="1" x14ac:dyDescent="0.25">
      <c r="B135" s="143" t="s">
        <v>415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5"/>
      <c r="R135" s="341"/>
    </row>
    <row r="136" spans="1:18" x14ac:dyDescent="0.2">
      <c r="B136" s="315" t="s">
        <v>416</v>
      </c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13"/>
      <c r="R136" s="1"/>
    </row>
    <row r="137" spans="1:18" x14ac:dyDescent="0.2">
      <c r="A137" s="32"/>
      <c r="Q137" s="19"/>
      <c r="R137" s="1"/>
    </row>
    <row r="138" spans="1:18" x14ac:dyDescent="0.2">
      <c r="A138" s="21"/>
      <c r="N138" s="310"/>
      <c r="O138" s="310"/>
      <c r="P138" s="310"/>
    </row>
  </sheetData>
  <sheetProtection algorithmName="SHA-512" hashValue="KaMvqtFtJquxY5PiIiVS7wsFxiKCWrN5tTHCzjyBoquDmhBIaJvy4oUaDF8dgUh5hzbIaxrL+PdUuUzl4qOGCg==" saltValue="1gVf6gxhYDnAgHg9gXSWSA==" spinCount="100000" sheet="1" formatColumns="0" formatRows="0"/>
  <mergeCells count="123">
    <mergeCell ref="B71:D71"/>
    <mergeCell ref="B70:D70"/>
    <mergeCell ref="B72:D72"/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  <mergeCell ref="B15:D15"/>
    <mergeCell ref="B14:D14"/>
    <mergeCell ref="B13:D13"/>
    <mergeCell ref="B12:D12"/>
    <mergeCell ref="B11:D11"/>
    <mergeCell ref="B22:D22"/>
    <mergeCell ref="B44:D44"/>
    <mergeCell ref="B45:D45"/>
    <mergeCell ref="E9:P9"/>
    <mergeCell ref="B16:D16"/>
    <mergeCell ref="B17:D17"/>
    <mergeCell ref="B46:D46"/>
    <mergeCell ref="B47:D47"/>
    <mergeCell ref="B48:D48"/>
    <mergeCell ref="B49:D49"/>
    <mergeCell ref="B50:D50"/>
    <mergeCell ref="B51:D51"/>
    <mergeCell ref="B52:D52"/>
    <mergeCell ref="B19:D19"/>
    <mergeCell ref="B18:D18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74:D74"/>
    <mergeCell ref="B75:D75"/>
    <mergeCell ref="B85:D85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6:D76"/>
    <mergeCell ref="B77:D77"/>
    <mergeCell ref="B78:D78"/>
    <mergeCell ref="B79:D79"/>
    <mergeCell ref="B80:D80"/>
    <mergeCell ref="B81:D81"/>
    <mergeCell ref="B84:D84"/>
    <mergeCell ref="B40:D40"/>
    <mergeCell ref="B41:D41"/>
    <mergeCell ref="B73:D73"/>
    <mergeCell ref="B123:D123"/>
    <mergeCell ref="B109:D109"/>
    <mergeCell ref="B110:D110"/>
    <mergeCell ref="B111:D111"/>
    <mergeCell ref="B112:D112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A1:E1"/>
    <mergeCell ref="A2:C2"/>
    <mergeCell ref="B136:P136"/>
    <mergeCell ref="H4:I4"/>
    <mergeCell ref="D4:E4"/>
    <mergeCell ref="D5:E5"/>
    <mergeCell ref="B62:D62"/>
    <mergeCell ref="B63:D63"/>
    <mergeCell ref="B64:D64"/>
    <mergeCell ref="B65:D65"/>
    <mergeCell ref="B66:D66"/>
    <mergeCell ref="B69:D69"/>
    <mergeCell ref="B38:D38"/>
    <mergeCell ref="B39:D39"/>
    <mergeCell ref="D6:E6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</mergeCells>
  <dataValidations count="1">
    <dataValidation type="whole" allowBlank="1" showInputMessage="1" showErrorMessage="1" sqref="E105:P115 E131:P131 E84:P101 E69:P80 E119:P127 E38:P40 E44:P65 E32:P34 E11:P18 E22:P27 E31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E102:P102 E81:P81 E66:P66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zoomScaleNormal="100" zoomScaleSheetLayoutView="100" zoomScalePageLayoutView="75" workbookViewId="0">
      <selection activeCell="O7" sqref="O7:Q7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14" t="s">
        <v>327</v>
      </c>
      <c r="B1" s="314"/>
      <c r="C1" s="314"/>
      <c r="D1" s="314"/>
      <c r="E1" s="314"/>
      <c r="F1" s="314"/>
    </row>
    <row r="2" spans="1:17" ht="24" customHeight="1" x14ac:dyDescent="0.2">
      <c r="A2" s="314" t="str">
        <f>'Sub Cases Monthly'!A2</f>
        <v>County Fiscal Year 2019-2020</v>
      </c>
      <c r="B2" s="314"/>
      <c r="C2" s="314"/>
      <c r="D2" s="314"/>
    </row>
    <row r="3" spans="1:17" ht="24" customHeight="1" x14ac:dyDescent="0.2">
      <c r="N3" s="1"/>
      <c r="O3" s="1"/>
    </row>
    <row r="4" spans="1:17" ht="21" customHeight="1" x14ac:dyDescent="0.2">
      <c r="A4" s="7"/>
      <c r="C4" s="132" t="s">
        <v>2</v>
      </c>
      <c r="D4" s="348" t="str">
        <f>IF('Sub Cases Monthly'!D4="","",'Sub Cases Monthly'!D4)</f>
        <v>Brevard</v>
      </c>
      <c r="E4" s="348"/>
      <c r="F4" s="8"/>
      <c r="G4" s="132" t="s">
        <v>241</v>
      </c>
      <c r="H4" s="348" t="str">
        <f>IF('Sub Cases Monthly'!H4="","",'Sub Cases Monthly'!H4)</f>
        <v>September</v>
      </c>
      <c r="I4" s="348"/>
      <c r="K4" s="132" t="s">
        <v>3</v>
      </c>
      <c r="L4" s="131">
        <f>IF('Sub Cases Monthly'!L4="","",'Sub Cases Monthly'!L4)</f>
        <v>4</v>
      </c>
      <c r="N4" s="1"/>
      <c r="O4" s="342" t="str">
        <f>'Sub Cases Monthly'!Q4</f>
        <v>CCOC Form Version 3
Revised 2/10/20</v>
      </c>
      <c r="P4" s="342"/>
      <c r="Q4" s="342"/>
    </row>
    <row r="5" spans="1:17" ht="21" customHeight="1" thickBot="1" x14ac:dyDescent="0.35">
      <c r="A5" s="7"/>
      <c r="C5" s="132" t="s">
        <v>73</v>
      </c>
      <c r="D5" s="349" t="str">
        <f>IF('Sub Cases Monthly'!D5="","",'Sub Cases Monthly'!D5)</f>
        <v>Laurie Rice</v>
      </c>
      <c r="E5" s="349"/>
      <c r="F5" s="8"/>
      <c r="N5" s="9"/>
      <c r="O5" s="347"/>
      <c r="P5" s="347"/>
      <c r="Q5" s="347"/>
    </row>
    <row r="6" spans="1:17" ht="26.25" customHeight="1" thickBot="1" x14ac:dyDescent="0.25">
      <c r="A6" s="7"/>
      <c r="C6" s="132" t="s">
        <v>84</v>
      </c>
      <c r="D6" s="348" t="str">
        <f>IF('Sub Cases Monthly'!D6="","",'Sub Cases Monthly'!D6)</f>
        <v>Laurie.rice@brevardclerk.us</v>
      </c>
      <c r="E6" s="348"/>
      <c r="F6" s="8"/>
      <c r="K6"/>
      <c r="L6"/>
      <c r="M6"/>
      <c r="N6"/>
      <c r="O6" s="353" t="str">
        <f>"Total Number of Financial Receipts
for the CFY "&amp;RIGHT(A2,9)&amp;":"</f>
        <v>Total Number of Financial Receipts
for the CFY 2019-2020:</v>
      </c>
      <c r="P6" s="354"/>
      <c r="Q6" s="355"/>
    </row>
    <row r="7" spans="1:17" ht="27" customHeight="1" thickBot="1" x14ac:dyDescent="0.25">
      <c r="A7" s="7"/>
      <c r="J7" s="356" t="s">
        <v>248</v>
      </c>
      <c r="K7" s="356"/>
      <c r="L7" s="356"/>
      <c r="M7" s="356"/>
      <c r="N7" s="357"/>
      <c r="O7" s="350">
        <v>415278</v>
      </c>
      <c r="P7" s="351"/>
      <c r="Q7" s="352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247</v>
      </c>
      <c r="C9" s="22" t="s">
        <v>418</v>
      </c>
      <c r="D9" s="11"/>
      <c r="E9" s="29">
        <f>'Sub Cases Monthly'!E10</f>
        <v>43739</v>
      </c>
      <c r="F9" s="30">
        <f>EDATE(E9,1)</f>
        <v>43770</v>
      </c>
      <c r="G9" s="30">
        <f t="shared" ref="G9:P9" si="0">EDATE(F9,1)</f>
        <v>43800</v>
      </c>
      <c r="H9" s="30">
        <f t="shared" si="0"/>
        <v>43831</v>
      </c>
      <c r="I9" s="30">
        <f t="shared" si="0"/>
        <v>43862</v>
      </c>
      <c r="J9" s="30">
        <f t="shared" si="0"/>
        <v>43891</v>
      </c>
      <c r="K9" s="30">
        <f t="shared" si="0"/>
        <v>43922</v>
      </c>
      <c r="L9" s="30">
        <f t="shared" si="0"/>
        <v>43952</v>
      </c>
      <c r="M9" s="30">
        <f t="shared" si="0"/>
        <v>43983</v>
      </c>
      <c r="N9" s="30">
        <f t="shared" si="0"/>
        <v>44013</v>
      </c>
      <c r="O9" s="30">
        <f t="shared" si="0"/>
        <v>44044</v>
      </c>
      <c r="P9" s="30">
        <f t="shared" si="0"/>
        <v>44075</v>
      </c>
      <c r="Q9" s="69" t="s">
        <v>239</v>
      </c>
    </row>
    <row r="10" spans="1:17" ht="19.5" customHeight="1" x14ac:dyDescent="0.2">
      <c r="B10" s="327" t="s">
        <v>132</v>
      </c>
      <c r="C10" s="328"/>
      <c r="D10" s="328"/>
      <c r="E10" s="260">
        <f>'Sub Cases Monthly'!E19</f>
        <v>649</v>
      </c>
      <c r="F10" s="261">
        <f>'Sub Cases Monthly'!F19</f>
        <v>549</v>
      </c>
      <c r="G10" s="261">
        <f>'Sub Cases Monthly'!G19</f>
        <v>543</v>
      </c>
      <c r="H10" s="261">
        <f>'Sub Cases Monthly'!H19</f>
        <v>570</v>
      </c>
      <c r="I10" s="261">
        <f>'Sub Cases Monthly'!I19</f>
        <v>592</v>
      </c>
      <c r="J10" s="261">
        <f>'Sub Cases Monthly'!J19</f>
        <v>575</v>
      </c>
      <c r="K10" s="261">
        <f>'Sub Cases Monthly'!K19</f>
        <v>484</v>
      </c>
      <c r="L10" s="261">
        <f>'Sub Cases Monthly'!L19</f>
        <v>617</v>
      </c>
      <c r="M10" s="261">
        <f>'Sub Cases Monthly'!M19</f>
        <v>578</v>
      </c>
      <c r="N10" s="261">
        <f>'Sub Cases Monthly'!N19</f>
        <v>543</v>
      </c>
      <c r="O10" s="261">
        <f>'Sub Cases Monthly'!O19</f>
        <v>701</v>
      </c>
      <c r="P10" s="262">
        <f>'Sub Cases Monthly'!P19</f>
        <v>590</v>
      </c>
      <c r="Q10" s="263">
        <f>SUM(E10:P10)</f>
        <v>6991</v>
      </c>
    </row>
    <row r="11" spans="1:17" ht="19.5" customHeight="1" x14ac:dyDescent="0.2">
      <c r="B11" s="318" t="s">
        <v>133</v>
      </c>
      <c r="C11" s="319"/>
      <c r="D11" s="319"/>
      <c r="E11" s="264">
        <f>'Sub Cases Monthly'!E28</f>
        <v>704</v>
      </c>
      <c r="F11" s="265">
        <f>'Sub Cases Monthly'!F28</f>
        <v>633</v>
      </c>
      <c r="G11" s="265">
        <f>'Sub Cases Monthly'!G28</f>
        <v>663</v>
      </c>
      <c r="H11" s="265">
        <f>'Sub Cases Monthly'!H28</f>
        <v>675</v>
      </c>
      <c r="I11" s="265">
        <f>'Sub Cases Monthly'!I28</f>
        <v>651</v>
      </c>
      <c r="J11" s="265">
        <f>'Sub Cases Monthly'!J28</f>
        <v>821</v>
      </c>
      <c r="K11" s="265">
        <f>'Sub Cases Monthly'!K28</f>
        <v>594</v>
      </c>
      <c r="L11" s="265">
        <f>'Sub Cases Monthly'!L28</f>
        <v>901</v>
      </c>
      <c r="M11" s="265">
        <f>'Sub Cases Monthly'!M28</f>
        <v>862</v>
      </c>
      <c r="N11" s="265">
        <f>'Sub Cases Monthly'!N28</f>
        <v>727</v>
      </c>
      <c r="O11" s="265">
        <f>'Sub Cases Monthly'!O28</f>
        <v>692</v>
      </c>
      <c r="P11" s="266">
        <f>'Sub Cases Monthly'!P28</f>
        <v>735</v>
      </c>
      <c r="Q11" s="267">
        <f t="shared" ref="Q11:Q19" si="1">SUM(E11:P11)</f>
        <v>8658</v>
      </c>
    </row>
    <row r="12" spans="1:17" ht="19.5" customHeight="1" x14ac:dyDescent="0.2">
      <c r="B12" s="318" t="s">
        <v>140</v>
      </c>
      <c r="C12" s="319"/>
      <c r="D12" s="319"/>
      <c r="E12" s="264">
        <f>'Sub Cases Monthly'!E35</f>
        <v>106</v>
      </c>
      <c r="F12" s="265">
        <f>'Sub Cases Monthly'!F35</f>
        <v>98</v>
      </c>
      <c r="G12" s="265">
        <f>'Sub Cases Monthly'!G35</f>
        <v>92</v>
      </c>
      <c r="H12" s="265">
        <f>'Sub Cases Monthly'!H35</f>
        <v>114</v>
      </c>
      <c r="I12" s="265">
        <f>'Sub Cases Monthly'!I35</f>
        <v>98</v>
      </c>
      <c r="J12" s="265">
        <f>'Sub Cases Monthly'!J35</f>
        <v>74</v>
      </c>
      <c r="K12" s="265">
        <f>'Sub Cases Monthly'!K35</f>
        <v>71</v>
      </c>
      <c r="L12" s="265">
        <f>'Sub Cases Monthly'!L35</f>
        <v>89</v>
      </c>
      <c r="M12" s="265">
        <f>'Sub Cases Monthly'!M35</f>
        <v>79</v>
      </c>
      <c r="N12" s="265">
        <f>'Sub Cases Monthly'!N35</f>
        <v>74</v>
      </c>
      <c r="O12" s="265">
        <f>'Sub Cases Monthly'!O35</f>
        <v>63</v>
      </c>
      <c r="P12" s="266">
        <f>'Sub Cases Monthly'!P35</f>
        <v>84</v>
      </c>
      <c r="Q12" s="267">
        <f t="shared" si="1"/>
        <v>1042</v>
      </c>
    </row>
    <row r="13" spans="1:17" ht="19.5" customHeight="1" x14ac:dyDescent="0.2">
      <c r="B13" s="318" t="s">
        <v>137</v>
      </c>
      <c r="C13" s="319"/>
      <c r="D13" s="319"/>
      <c r="E13" s="264">
        <f>'Sub Cases Monthly'!E41</f>
        <v>839</v>
      </c>
      <c r="F13" s="265">
        <f>'Sub Cases Monthly'!F41</f>
        <v>780</v>
      </c>
      <c r="G13" s="265">
        <f>'Sub Cases Monthly'!G41</f>
        <v>781</v>
      </c>
      <c r="H13" s="265">
        <f>'Sub Cases Monthly'!H41</f>
        <v>878</v>
      </c>
      <c r="I13" s="265">
        <f>'Sub Cases Monthly'!I41</f>
        <v>818</v>
      </c>
      <c r="J13" s="265">
        <f>'Sub Cases Monthly'!J41</f>
        <v>822</v>
      </c>
      <c r="K13" s="265">
        <f>'Sub Cases Monthly'!K41</f>
        <v>539</v>
      </c>
      <c r="L13" s="265">
        <f>'Sub Cases Monthly'!L41</f>
        <v>775</v>
      </c>
      <c r="M13" s="265">
        <f>'Sub Cases Monthly'!M41</f>
        <v>782</v>
      </c>
      <c r="N13" s="265">
        <f>'Sub Cases Monthly'!N41</f>
        <v>816</v>
      </c>
      <c r="O13" s="265">
        <f>'Sub Cases Monthly'!O41</f>
        <v>829</v>
      </c>
      <c r="P13" s="266">
        <f>'Sub Cases Monthly'!P41</f>
        <v>820</v>
      </c>
      <c r="Q13" s="267">
        <f t="shared" si="1"/>
        <v>9479</v>
      </c>
    </row>
    <row r="14" spans="1:17" ht="19.5" customHeight="1" x14ac:dyDescent="0.2">
      <c r="B14" s="318" t="s">
        <v>134</v>
      </c>
      <c r="C14" s="319"/>
      <c r="D14" s="319"/>
      <c r="E14" s="264">
        <f>'Sub Cases Monthly'!E66</f>
        <v>427</v>
      </c>
      <c r="F14" s="265">
        <f>'Sub Cases Monthly'!F66</f>
        <v>350</v>
      </c>
      <c r="G14" s="265">
        <f>'Sub Cases Monthly'!G66</f>
        <v>362</v>
      </c>
      <c r="H14" s="265">
        <f>'Sub Cases Monthly'!H66</f>
        <v>304</v>
      </c>
      <c r="I14" s="265">
        <f>'Sub Cases Monthly'!I66</f>
        <v>425</v>
      </c>
      <c r="J14" s="265">
        <f>'Sub Cases Monthly'!J66</f>
        <v>392</v>
      </c>
      <c r="K14" s="265">
        <f>'Sub Cases Monthly'!K66</f>
        <v>354</v>
      </c>
      <c r="L14" s="265">
        <f>'Sub Cases Monthly'!L66</f>
        <v>315</v>
      </c>
      <c r="M14" s="265">
        <f>'Sub Cases Monthly'!M66</f>
        <v>331</v>
      </c>
      <c r="N14" s="265">
        <f>'Sub Cases Monthly'!N66</f>
        <v>375</v>
      </c>
      <c r="O14" s="265">
        <f>'Sub Cases Monthly'!O66</f>
        <v>366</v>
      </c>
      <c r="P14" s="266">
        <f>'Sub Cases Monthly'!P66</f>
        <v>318</v>
      </c>
      <c r="Q14" s="267">
        <f t="shared" si="1"/>
        <v>4319</v>
      </c>
    </row>
    <row r="15" spans="1:17" ht="19.5" customHeight="1" x14ac:dyDescent="0.2">
      <c r="B15" s="318" t="s">
        <v>135</v>
      </c>
      <c r="C15" s="319"/>
      <c r="D15" s="319"/>
      <c r="E15" s="264">
        <f>'Sub Cases Monthly'!E81</f>
        <v>1251</v>
      </c>
      <c r="F15" s="265">
        <f>'Sub Cases Monthly'!F81</f>
        <v>1277</v>
      </c>
      <c r="G15" s="265">
        <f>'Sub Cases Monthly'!G81</f>
        <v>1207</v>
      </c>
      <c r="H15" s="265">
        <f>'Sub Cases Monthly'!H81</f>
        <v>1113</v>
      </c>
      <c r="I15" s="265">
        <f>'Sub Cases Monthly'!I81</f>
        <v>1225</v>
      </c>
      <c r="J15" s="265">
        <f>'Sub Cases Monthly'!J81</f>
        <v>1288</v>
      </c>
      <c r="K15" s="265">
        <f>'Sub Cases Monthly'!K81</f>
        <v>648</v>
      </c>
      <c r="L15" s="265">
        <f>'Sub Cases Monthly'!L81</f>
        <v>604</v>
      </c>
      <c r="M15" s="265">
        <f>'Sub Cases Monthly'!M81</f>
        <v>566</v>
      </c>
      <c r="N15" s="265">
        <f>'Sub Cases Monthly'!N81</f>
        <v>574</v>
      </c>
      <c r="O15" s="265">
        <f>'Sub Cases Monthly'!O81</f>
        <v>778</v>
      </c>
      <c r="P15" s="266">
        <f>'Sub Cases Monthly'!P81</f>
        <v>605</v>
      </c>
      <c r="Q15" s="267">
        <f t="shared" si="1"/>
        <v>11136</v>
      </c>
    </row>
    <row r="16" spans="1:17" ht="19.5" customHeight="1" x14ac:dyDescent="0.2">
      <c r="B16" s="318" t="s">
        <v>136</v>
      </c>
      <c r="C16" s="319"/>
      <c r="D16" s="319"/>
      <c r="E16" s="264">
        <f>'Sub Cases Monthly'!E102</f>
        <v>563</v>
      </c>
      <c r="F16" s="265">
        <f>'Sub Cases Monthly'!F102</f>
        <v>467</v>
      </c>
      <c r="G16" s="265">
        <f>'Sub Cases Monthly'!G102</f>
        <v>488</v>
      </c>
      <c r="H16" s="265">
        <f>'Sub Cases Monthly'!H102</f>
        <v>618</v>
      </c>
      <c r="I16" s="265">
        <f>'Sub Cases Monthly'!I102</f>
        <v>555</v>
      </c>
      <c r="J16" s="265">
        <f>'Sub Cases Monthly'!J102</f>
        <v>570</v>
      </c>
      <c r="K16" s="265">
        <f>'Sub Cases Monthly'!K102</f>
        <v>422</v>
      </c>
      <c r="L16" s="265">
        <f>'Sub Cases Monthly'!L102</f>
        <v>511</v>
      </c>
      <c r="M16" s="265">
        <f>'Sub Cases Monthly'!M102</f>
        <v>641</v>
      </c>
      <c r="N16" s="265">
        <f>'Sub Cases Monthly'!N102</f>
        <v>546</v>
      </c>
      <c r="O16" s="265">
        <f>'Sub Cases Monthly'!O102</f>
        <v>576</v>
      </c>
      <c r="P16" s="266">
        <f>'Sub Cases Monthly'!P102</f>
        <v>614</v>
      </c>
      <c r="Q16" s="267">
        <f t="shared" si="1"/>
        <v>6571</v>
      </c>
    </row>
    <row r="17" spans="1:17" ht="19.5" customHeight="1" x14ac:dyDescent="0.2">
      <c r="B17" s="318" t="s">
        <v>244</v>
      </c>
      <c r="C17" s="319"/>
      <c r="D17" s="319"/>
      <c r="E17" s="264">
        <f>'Sub Cases Monthly'!E116</f>
        <v>648</v>
      </c>
      <c r="F17" s="265">
        <f>'Sub Cases Monthly'!F116</f>
        <v>519</v>
      </c>
      <c r="G17" s="265">
        <f>'Sub Cases Monthly'!G116</f>
        <v>439</v>
      </c>
      <c r="H17" s="265">
        <f>'Sub Cases Monthly'!H116</f>
        <v>550</v>
      </c>
      <c r="I17" s="265">
        <f>'Sub Cases Monthly'!I116</f>
        <v>530</v>
      </c>
      <c r="J17" s="265">
        <f>'Sub Cases Monthly'!J116</f>
        <v>530</v>
      </c>
      <c r="K17" s="265">
        <f>'Sub Cases Monthly'!K116</f>
        <v>391</v>
      </c>
      <c r="L17" s="265">
        <f>'Sub Cases Monthly'!L116</f>
        <v>425</v>
      </c>
      <c r="M17" s="265">
        <f>'Sub Cases Monthly'!M116</f>
        <v>612</v>
      </c>
      <c r="N17" s="265">
        <f>'Sub Cases Monthly'!N116</f>
        <v>560</v>
      </c>
      <c r="O17" s="265">
        <f>'Sub Cases Monthly'!O116</f>
        <v>553</v>
      </c>
      <c r="P17" s="266">
        <f>'Sub Cases Monthly'!P116</f>
        <v>537</v>
      </c>
      <c r="Q17" s="267">
        <f t="shared" si="1"/>
        <v>6294</v>
      </c>
    </row>
    <row r="18" spans="1:17" ht="19.5" customHeight="1" x14ac:dyDescent="0.2">
      <c r="B18" s="318" t="s">
        <v>139</v>
      </c>
      <c r="C18" s="319"/>
      <c r="D18" s="319"/>
      <c r="E18" s="264">
        <f>'Sub Cases Monthly'!E128</f>
        <v>29</v>
      </c>
      <c r="F18" s="265">
        <f>'Sub Cases Monthly'!F128</f>
        <v>27</v>
      </c>
      <c r="G18" s="265">
        <f>'Sub Cases Monthly'!G128</f>
        <v>14</v>
      </c>
      <c r="H18" s="265">
        <f>'Sub Cases Monthly'!H128</f>
        <v>24</v>
      </c>
      <c r="I18" s="265">
        <f>'Sub Cases Monthly'!I128</f>
        <v>40</v>
      </c>
      <c r="J18" s="265">
        <f>'Sub Cases Monthly'!J128</f>
        <v>30</v>
      </c>
      <c r="K18" s="265">
        <f>'Sub Cases Monthly'!K128</f>
        <v>20</v>
      </c>
      <c r="L18" s="265">
        <f>'Sub Cases Monthly'!L128</f>
        <v>35</v>
      </c>
      <c r="M18" s="265">
        <f>'Sub Cases Monthly'!M128</f>
        <v>34</v>
      </c>
      <c r="N18" s="265">
        <f>'Sub Cases Monthly'!N128</f>
        <v>35</v>
      </c>
      <c r="O18" s="265">
        <f>'Sub Cases Monthly'!O128</f>
        <v>37</v>
      </c>
      <c r="P18" s="266">
        <f>'Sub Cases Monthly'!P128</f>
        <v>38</v>
      </c>
      <c r="Q18" s="267">
        <f t="shared" si="1"/>
        <v>363</v>
      </c>
    </row>
    <row r="19" spans="1:17" ht="19.5" customHeight="1" thickBot="1" x14ac:dyDescent="0.25">
      <c r="B19" s="321" t="s">
        <v>138</v>
      </c>
      <c r="C19" s="322"/>
      <c r="D19" s="322"/>
      <c r="E19" s="268">
        <f>'Sub Cases Monthly'!E132</f>
        <v>3669</v>
      </c>
      <c r="F19" s="269">
        <f>'Sub Cases Monthly'!F132</f>
        <v>3637</v>
      </c>
      <c r="G19" s="269">
        <f>'Sub Cases Monthly'!G132</f>
        <v>3423</v>
      </c>
      <c r="H19" s="269">
        <f>'Sub Cases Monthly'!H132</f>
        <v>4122</v>
      </c>
      <c r="I19" s="269">
        <f>'Sub Cases Monthly'!I132</f>
        <v>3810</v>
      </c>
      <c r="J19" s="269">
        <f>'Sub Cases Monthly'!J132</f>
        <v>3079</v>
      </c>
      <c r="K19" s="269">
        <f>'Sub Cases Monthly'!K132</f>
        <v>1106</v>
      </c>
      <c r="L19" s="269">
        <f>'Sub Cases Monthly'!L132</f>
        <v>2633</v>
      </c>
      <c r="M19" s="269">
        <f>'Sub Cases Monthly'!M132</f>
        <v>2999</v>
      </c>
      <c r="N19" s="269">
        <f>'Sub Cases Monthly'!N132</f>
        <v>2837</v>
      </c>
      <c r="O19" s="269">
        <f>'Sub Cases Monthly'!O132</f>
        <v>3253</v>
      </c>
      <c r="P19" s="270">
        <f>'Sub Cases Monthly'!P132</f>
        <v>3907</v>
      </c>
      <c r="Q19" s="271">
        <f t="shared" si="1"/>
        <v>38475</v>
      </c>
    </row>
    <row r="20" spans="1:17" s="17" customFormat="1" ht="19.5" customHeight="1" thickTop="1" thickBot="1" x14ac:dyDescent="0.25">
      <c r="B20" s="324" t="s">
        <v>419</v>
      </c>
      <c r="C20" s="325"/>
      <c r="D20" s="326"/>
      <c r="E20" s="247">
        <f t="shared" ref="E20:P20" si="2">SUM(E10:E19)</f>
        <v>8885</v>
      </c>
      <c r="F20" s="196">
        <f t="shared" si="2"/>
        <v>8337</v>
      </c>
      <c r="G20" s="196">
        <f t="shared" si="2"/>
        <v>8012</v>
      </c>
      <c r="H20" s="196">
        <f t="shared" si="2"/>
        <v>8968</v>
      </c>
      <c r="I20" s="196">
        <f t="shared" si="2"/>
        <v>8744</v>
      </c>
      <c r="J20" s="196">
        <f t="shared" si="2"/>
        <v>8181</v>
      </c>
      <c r="K20" s="196">
        <f t="shared" si="2"/>
        <v>4629</v>
      </c>
      <c r="L20" s="196">
        <f t="shared" si="2"/>
        <v>6905</v>
      </c>
      <c r="M20" s="196">
        <f t="shared" si="2"/>
        <v>7484</v>
      </c>
      <c r="N20" s="196">
        <f t="shared" si="2"/>
        <v>7087</v>
      </c>
      <c r="O20" s="196">
        <f t="shared" si="2"/>
        <v>7848</v>
      </c>
      <c r="P20" s="272">
        <f t="shared" si="2"/>
        <v>8248</v>
      </c>
      <c r="Q20" s="273">
        <f t="shared" ref="Q20" si="3">SUM(E20:P20)</f>
        <v>93328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246</v>
      </c>
      <c r="C22" s="22" t="s">
        <v>420</v>
      </c>
      <c r="E22" s="29">
        <f>E$9</f>
        <v>43739</v>
      </c>
      <c r="F22" s="30">
        <f t="shared" ref="F22:P22" si="4">EDATE(E22,1)</f>
        <v>43770</v>
      </c>
      <c r="G22" s="30">
        <f t="shared" si="4"/>
        <v>43800</v>
      </c>
      <c r="H22" s="30">
        <f t="shared" si="4"/>
        <v>43831</v>
      </c>
      <c r="I22" s="30">
        <f t="shared" si="4"/>
        <v>43862</v>
      </c>
      <c r="J22" s="30">
        <f t="shared" si="4"/>
        <v>43891</v>
      </c>
      <c r="K22" s="30">
        <f t="shared" si="4"/>
        <v>43922</v>
      </c>
      <c r="L22" s="30">
        <f t="shared" si="4"/>
        <v>43952</v>
      </c>
      <c r="M22" s="30">
        <f t="shared" si="4"/>
        <v>43983</v>
      </c>
      <c r="N22" s="30">
        <f t="shared" si="4"/>
        <v>44013</v>
      </c>
      <c r="O22" s="30">
        <f t="shared" si="4"/>
        <v>44044</v>
      </c>
      <c r="P22" s="30">
        <f t="shared" si="4"/>
        <v>44075</v>
      </c>
      <c r="Q22" s="70" t="s">
        <v>239</v>
      </c>
    </row>
    <row r="23" spans="1:17" ht="19.5" customHeight="1" x14ac:dyDescent="0.2">
      <c r="B23" s="327" t="s">
        <v>132</v>
      </c>
      <c r="C23" s="328"/>
      <c r="D23" s="328"/>
      <c r="E23" s="199">
        <v>865</v>
      </c>
      <c r="F23" s="200">
        <v>700</v>
      </c>
      <c r="G23" s="200">
        <v>739</v>
      </c>
      <c r="H23" s="200">
        <v>923</v>
      </c>
      <c r="I23" s="200">
        <v>821</v>
      </c>
      <c r="J23" s="200">
        <v>980</v>
      </c>
      <c r="K23" s="200">
        <v>1217</v>
      </c>
      <c r="L23" s="200">
        <v>944</v>
      </c>
      <c r="M23" s="200">
        <v>761</v>
      </c>
      <c r="N23" s="200">
        <v>953</v>
      </c>
      <c r="O23" s="200">
        <v>804</v>
      </c>
      <c r="P23" s="274">
        <v>845</v>
      </c>
      <c r="Q23" s="275">
        <f>SUM(E23:P23)</f>
        <v>10552</v>
      </c>
    </row>
    <row r="24" spans="1:17" ht="19.5" customHeight="1" x14ac:dyDescent="0.2">
      <c r="B24" s="318" t="s">
        <v>133</v>
      </c>
      <c r="C24" s="319"/>
      <c r="D24" s="319"/>
      <c r="E24" s="203">
        <v>173</v>
      </c>
      <c r="F24" s="204">
        <v>129</v>
      </c>
      <c r="G24" s="204">
        <v>109</v>
      </c>
      <c r="H24" s="204">
        <v>139</v>
      </c>
      <c r="I24" s="204">
        <v>138</v>
      </c>
      <c r="J24" s="204">
        <v>134</v>
      </c>
      <c r="K24" s="204">
        <v>216</v>
      </c>
      <c r="L24" s="204">
        <v>121</v>
      </c>
      <c r="M24" s="204">
        <v>140</v>
      </c>
      <c r="N24" s="204">
        <v>211</v>
      </c>
      <c r="O24" s="204">
        <v>119</v>
      </c>
      <c r="P24" s="276">
        <v>117</v>
      </c>
      <c r="Q24" s="277">
        <f t="shared" ref="Q24:Q33" si="5">SUM(E24:P24)</f>
        <v>1746</v>
      </c>
    </row>
    <row r="25" spans="1:17" ht="19.5" customHeight="1" x14ac:dyDescent="0.2">
      <c r="B25" s="318" t="s">
        <v>140</v>
      </c>
      <c r="C25" s="319"/>
      <c r="D25" s="319"/>
      <c r="E25" s="207">
        <v>242</v>
      </c>
      <c r="F25" s="208">
        <v>201</v>
      </c>
      <c r="G25" s="208">
        <v>167</v>
      </c>
      <c r="H25" s="208">
        <v>208</v>
      </c>
      <c r="I25" s="208">
        <v>209</v>
      </c>
      <c r="J25" s="208">
        <v>323</v>
      </c>
      <c r="K25" s="208">
        <v>275</v>
      </c>
      <c r="L25" s="208">
        <v>131</v>
      </c>
      <c r="M25" s="208">
        <v>138</v>
      </c>
      <c r="N25" s="208">
        <v>74</v>
      </c>
      <c r="O25" s="208">
        <v>153</v>
      </c>
      <c r="P25" s="278">
        <v>150</v>
      </c>
      <c r="Q25" s="277">
        <f t="shared" si="5"/>
        <v>2271</v>
      </c>
    </row>
    <row r="26" spans="1:17" ht="19.5" customHeight="1" x14ac:dyDescent="0.2">
      <c r="B26" s="318" t="s">
        <v>137</v>
      </c>
      <c r="C26" s="319"/>
      <c r="D26" s="319"/>
      <c r="E26" s="203">
        <v>231</v>
      </c>
      <c r="F26" s="204">
        <v>180</v>
      </c>
      <c r="G26" s="204">
        <v>181</v>
      </c>
      <c r="H26" s="204">
        <v>196</v>
      </c>
      <c r="I26" s="204">
        <v>196</v>
      </c>
      <c r="J26" s="204">
        <v>303</v>
      </c>
      <c r="K26" s="204">
        <v>332</v>
      </c>
      <c r="L26" s="204">
        <v>189</v>
      </c>
      <c r="M26" s="204">
        <v>250</v>
      </c>
      <c r="N26" s="204">
        <v>249</v>
      </c>
      <c r="O26" s="204">
        <v>218</v>
      </c>
      <c r="P26" s="276">
        <v>175</v>
      </c>
      <c r="Q26" s="277">
        <f t="shared" si="5"/>
        <v>2700</v>
      </c>
    </row>
    <row r="27" spans="1:17" ht="19.5" customHeight="1" x14ac:dyDescent="0.2">
      <c r="B27" s="318" t="s">
        <v>134</v>
      </c>
      <c r="C27" s="319"/>
      <c r="D27" s="319"/>
      <c r="E27" s="207">
        <v>163</v>
      </c>
      <c r="F27" s="208">
        <v>158</v>
      </c>
      <c r="G27" s="208">
        <v>133</v>
      </c>
      <c r="H27" s="208">
        <v>184</v>
      </c>
      <c r="I27" s="208">
        <v>149</v>
      </c>
      <c r="J27" s="208">
        <v>193</v>
      </c>
      <c r="K27" s="208">
        <v>132</v>
      </c>
      <c r="L27" s="208">
        <v>104</v>
      </c>
      <c r="M27" s="208">
        <v>94</v>
      </c>
      <c r="N27" s="208">
        <v>102</v>
      </c>
      <c r="O27" s="208">
        <v>109</v>
      </c>
      <c r="P27" s="278">
        <v>110</v>
      </c>
      <c r="Q27" s="277">
        <f t="shared" si="5"/>
        <v>1631</v>
      </c>
    </row>
    <row r="28" spans="1:17" ht="19.5" customHeight="1" x14ac:dyDescent="0.2">
      <c r="B28" s="318" t="s">
        <v>135</v>
      </c>
      <c r="C28" s="319"/>
      <c r="D28" s="319"/>
      <c r="E28" s="203">
        <v>372</v>
      </c>
      <c r="F28" s="204">
        <v>391</v>
      </c>
      <c r="G28" s="204">
        <v>310</v>
      </c>
      <c r="H28" s="204">
        <v>314</v>
      </c>
      <c r="I28" s="204">
        <v>199</v>
      </c>
      <c r="J28" s="204">
        <v>0</v>
      </c>
      <c r="K28" s="204">
        <v>131</v>
      </c>
      <c r="L28" s="204">
        <v>0</v>
      </c>
      <c r="M28" s="204">
        <v>0</v>
      </c>
      <c r="N28" s="204">
        <v>125</v>
      </c>
      <c r="O28" s="204">
        <v>226</v>
      </c>
      <c r="P28" s="276">
        <v>204</v>
      </c>
      <c r="Q28" s="277">
        <f t="shared" si="5"/>
        <v>2272</v>
      </c>
    </row>
    <row r="29" spans="1:17" ht="19.5" customHeight="1" x14ac:dyDescent="0.2">
      <c r="B29" s="318" t="s">
        <v>136</v>
      </c>
      <c r="C29" s="319"/>
      <c r="D29" s="319"/>
      <c r="E29" s="207">
        <v>279</v>
      </c>
      <c r="F29" s="208">
        <v>208</v>
      </c>
      <c r="G29" s="208">
        <v>217</v>
      </c>
      <c r="H29" s="208">
        <v>248</v>
      </c>
      <c r="I29" s="208">
        <v>231</v>
      </c>
      <c r="J29" s="208">
        <v>224</v>
      </c>
      <c r="K29" s="208">
        <v>220</v>
      </c>
      <c r="L29" s="208">
        <v>239</v>
      </c>
      <c r="M29" s="208">
        <v>216</v>
      </c>
      <c r="N29" s="208">
        <v>235</v>
      </c>
      <c r="O29" s="208">
        <v>181</v>
      </c>
      <c r="P29" s="278">
        <v>204</v>
      </c>
      <c r="Q29" s="277">
        <f t="shared" si="5"/>
        <v>2702</v>
      </c>
    </row>
    <row r="30" spans="1:17" ht="19.5" customHeight="1" x14ac:dyDescent="0.2">
      <c r="B30" s="318" t="s">
        <v>244</v>
      </c>
      <c r="C30" s="319"/>
      <c r="D30" s="319"/>
      <c r="E30" s="203">
        <v>740</v>
      </c>
      <c r="F30" s="204">
        <v>648</v>
      </c>
      <c r="G30" s="204">
        <v>518</v>
      </c>
      <c r="H30" s="204">
        <v>705</v>
      </c>
      <c r="I30" s="204">
        <v>693</v>
      </c>
      <c r="J30" s="204">
        <v>714</v>
      </c>
      <c r="K30" s="204">
        <v>386</v>
      </c>
      <c r="L30" s="204">
        <v>266</v>
      </c>
      <c r="M30" s="204">
        <v>497</v>
      </c>
      <c r="N30" s="204">
        <v>405</v>
      </c>
      <c r="O30" s="204">
        <v>389</v>
      </c>
      <c r="P30" s="276">
        <v>401</v>
      </c>
      <c r="Q30" s="277">
        <f t="shared" si="5"/>
        <v>6362</v>
      </c>
    </row>
    <row r="31" spans="1:17" ht="19.5" customHeight="1" thickBot="1" x14ac:dyDescent="0.25">
      <c r="B31" s="318" t="s">
        <v>139</v>
      </c>
      <c r="C31" s="319"/>
      <c r="D31" s="319"/>
      <c r="E31" s="207">
        <v>80</v>
      </c>
      <c r="F31" s="208">
        <v>55</v>
      </c>
      <c r="G31" s="208">
        <v>53</v>
      </c>
      <c r="H31" s="208">
        <v>52</v>
      </c>
      <c r="I31" s="208">
        <v>60</v>
      </c>
      <c r="J31" s="208">
        <v>73</v>
      </c>
      <c r="K31" s="208">
        <v>54</v>
      </c>
      <c r="L31" s="208">
        <v>55</v>
      </c>
      <c r="M31" s="208">
        <v>64</v>
      </c>
      <c r="N31" s="208">
        <v>70</v>
      </c>
      <c r="O31" s="208">
        <v>85</v>
      </c>
      <c r="P31" s="278">
        <v>66</v>
      </c>
      <c r="Q31" s="277">
        <f t="shared" si="5"/>
        <v>767</v>
      </c>
    </row>
    <row r="32" spans="1:17" ht="19.5" hidden="1" customHeight="1" thickBot="1" x14ac:dyDescent="0.25">
      <c r="B32" s="321" t="s">
        <v>138</v>
      </c>
      <c r="C32" s="322"/>
      <c r="D32" s="323"/>
      <c r="E32" s="279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3"/>
      <c r="Q32" s="280">
        <f t="shared" si="5"/>
        <v>0</v>
      </c>
    </row>
    <row r="33" spans="1:17" s="17" customFormat="1" ht="19.5" customHeight="1" thickTop="1" thickBot="1" x14ac:dyDescent="0.25">
      <c r="B33" s="324" t="str">
        <f>"TOTAL "&amp;C22&amp;" "</f>
        <v xml:space="preserve">TOTAL REOPENS </v>
      </c>
      <c r="C33" s="325"/>
      <c r="D33" s="326"/>
      <c r="E33" s="294">
        <f t="shared" ref="E33:P33" si="6">SUM(E23:E32)</f>
        <v>3145</v>
      </c>
      <c r="F33" s="295">
        <f t="shared" si="6"/>
        <v>2670</v>
      </c>
      <c r="G33" s="295">
        <f t="shared" si="6"/>
        <v>2427</v>
      </c>
      <c r="H33" s="295">
        <f t="shared" si="6"/>
        <v>2969</v>
      </c>
      <c r="I33" s="295">
        <f t="shared" si="6"/>
        <v>2696</v>
      </c>
      <c r="J33" s="295">
        <f t="shared" si="6"/>
        <v>2944</v>
      </c>
      <c r="K33" s="295">
        <f t="shared" si="6"/>
        <v>2963</v>
      </c>
      <c r="L33" s="295">
        <f t="shared" si="6"/>
        <v>2049</v>
      </c>
      <c r="M33" s="295">
        <f t="shared" si="6"/>
        <v>2160</v>
      </c>
      <c r="N33" s="295">
        <f t="shared" si="6"/>
        <v>2424</v>
      </c>
      <c r="O33" s="295">
        <f t="shared" si="6"/>
        <v>2284</v>
      </c>
      <c r="P33" s="296">
        <f t="shared" si="6"/>
        <v>2272</v>
      </c>
      <c r="Q33" s="281">
        <f t="shared" si="5"/>
        <v>31003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245</v>
      </c>
      <c r="C35" s="22" t="s">
        <v>242</v>
      </c>
      <c r="E35" s="29">
        <f>E$9</f>
        <v>43739</v>
      </c>
      <c r="F35" s="30">
        <f t="shared" ref="F35:P35" si="7">EDATE(E35,1)</f>
        <v>43770</v>
      </c>
      <c r="G35" s="30">
        <f t="shared" si="7"/>
        <v>43800</v>
      </c>
      <c r="H35" s="30">
        <f t="shared" si="7"/>
        <v>43831</v>
      </c>
      <c r="I35" s="30">
        <f t="shared" si="7"/>
        <v>43862</v>
      </c>
      <c r="J35" s="30">
        <f t="shared" si="7"/>
        <v>43891</v>
      </c>
      <c r="K35" s="30">
        <f t="shared" si="7"/>
        <v>43922</v>
      </c>
      <c r="L35" s="30">
        <f t="shared" si="7"/>
        <v>43952</v>
      </c>
      <c r="M35" s="30">
        <f t="shared" si="7"/>
        <v>43983</v>
      </c>
      <c r="N35" s="30">
        <f t="shared" si="7"/>
        <v>44013</v>
      </c>
      <c r="O35" s="30">
        <f t="shared" si="7"/>
        <v>44044</v>
      </c>
      <c r="P35" s="30">
        <f t="shared" si="7"/>
        <v>44075</v>
      </c>
      <c r="Q35" s="70" t="s">
        <v>239</v>
      </c>
    </row>
    <row r="36" spans="1:17" ht="19.5" customHeight="1" x14ac:dyDescent="0.2">
      <c r="B36" s="327" t="s">
        <v>132</v>
      </c>
      <c r="C36" s="328"/>
      <c r="D36" s="328"/>
      <c r="E36" s="179">
        <v>42</v>
      </c>
      <c r="F36" s="180">
        <v>16</v>
      </c>
      <c r="G36" s="180">
        <v>28</v>
      </c>
      <c r="H36" s="180">
        <v>17</v>
      </c>
      <c r="I36" s="180">
        <v>20</v>
      </c>
      <c r="J36" s="180">
        <v>24</v>
      </c>
      <c r="K36" s="180">
        <v>13</v>
      </c>
      <c r="L36" s="180">
        <v>21</v>
      </c>
      <c r="M36" s="180">
        <v>23</v>
      </c>
      <c r="N36" s="180">
        <v>30</v>
      </c>
      <c r="O36" s="180">
        <v>24</v>
      </c>
      <c r="P36" s="282">
        <v>20</v>
      </c>
      <c r="Q36" s="283">
        <f t="shared" ref="Q36:Q46" si="8">SUM(E36:P36)</f>
        <v>278</v>
      </c>
    </row>
    <row r="37" spans="1:17" ht="19.5" customHeight="1" x14ac:dyDescent="0.2">
      <c r="B37" s="318" t="s">
        <v>133</v>
      </c>
      <c r="C37" s="319"/>
      <c r="D37" s="319"/>
      <c r="E37" s="183">
        <v>0</v>
      </c>
      <c r="F37" s="184">
        <v>1</v>
      </c>
      <c r="G37" s="184">
        <v>2</v>
      </c>
      <c r="H37" s="184">
        <v>0</v>
      </c>
      <c r="I37" s="184">
        <v>2</v>
      </c>
      <c r="J37" s="184">
        <v>0</v>
      </c>
      <c r="K37" s="184">
        <v>0</v>
      </c>
      <c r="L37" s="184">
        <v>0</v>
      </c>
      <c r="M37" s="184">
        <v>1</v>
      </c>
      <c r="N37" s="184">
        <v>0</v>
      </c>
      <c r="O37" s="184">
        <v>1</v>
      </c>
      <c r="P37" s="284">
        <v>4</v>
      </c>
      <c r="Q37" s="285">
        <f t="shared" si="8"/>
        <v>11</v>
      </c>
    </row>
    <row r="38" spans="1:17" ht="19.5" customHeight="1" x14ac:dyDescent="0.2">
      <c r="B38" s="318" t="s">
        <v>140</v>
      </c>
      <c r="C38" s="319"/>
      <c r="D38" s="319"/>
      <c r="E38" s="186">
        <v>0</v>
      </c>
      <c r="F38" s="187">
        <v>0</v>
      </c>
      <c r="G38" s="187">
        <v>0</v>
      </c>
      <c r="H38" s="187">
        <v>0</v>
      </c>
      <c r="I38" s="187">
        <v>0</v>
      </c>
      <c r="J38" s="187">
        <v>1</v>
      </c>
      <c r="K38" s="187">
        <v>0</v>
      </c>
      <c r="L38" s="187">
        <v>0</v>
      </c>
      <c r="M38" s="187">
        <v>0</v>
      </c>
      <c r="N38" s="187">
        <v>0</v>
      </c>
      <c r="O38" s="187">
        <v>0</v>
      </c>
      <c r="P38" s="286">
        <v>0</v>
      </c>
      <c r="Q38" s="285">
        <f t="shared" si="8"/>
        <v>1</v>
      </c>
    </row>
    <row r="39" spans="1:17" ht="19.5" customHeight="1" x14ac:dyDescent="0.2">
      <c r="B39" s="318" t="s">
        <v>137</v>
      </c>
      <c r="C39" s="319"/>
      <c r="D39" s="319"/>
      <c r="E39" s="183">
        <v>7</v>
      </c>
      <c r="F39" s="184">
        <v>1</v>
      </c>
      <c r="G39" s="184">
        <v>5</v>
      </c>
      <c r="H39" s="184">
        <v>0</v>
      </c>
      <c r="I39" s="184">
        <v>4</v>
      </c>
      <c r="J39" s="184">
        <v>11</v>
      </c>
      <c r="K39" s="184">
        <v>0</v>
      </c>
      <c r="L39" s="184">
        <v>3</v>
      </c>
      <c r="M39" s="184">
        <v>7</v>
      </c>
      <c r="N39" s="184">
        <v>6</v>
      </c>
      <c r="O39" s="184">
        <v>5</v>
      </c>
      <c r="P39" s="284">
        <v>8</v>
      </c>
      <c r="Q39" s="285">
        <f t="shared" si="8"/>
        <v>57</v>
      </c>
    </row>
    <row r="40" spans="1:17" ht="19.5" customHeight="1" x14ac:dyDescent="0.2">
      <c r="B40" s="318" t="s">
        <v>134</v>
      </c>
      <c r="C40" s="319"/>
      <c r="D40" s="319"/>
      <c r="E40" s="186">
        <v>8</v>
      </c>
      <c r="F40" s="187">
        <v>10</v>
      </c>
      <c r="G40" s="187">
        <v>6</v>
      </c>
      <c r="H40" s="187">
        <v>5</v>
      </c>
      <c r="I40" s="187">
        <v>6</v>
      </c>
      <c r="J40" s="187">
        <v>6</v>
      </c>
      <c r="K40" s="187">
        <v>2</v>
      </c>
      <c r="L40" s="187">
        <v>2</v>
      </c>
      <c r="M40" s="187">
        <v>4</v>
      </c>
      <c r="N40" s="187">
        <v>3</v>
      </c>
      <c r="O40" s="187">
        <v>5</v>
      </c>
      <c r="P40" s="286">
        <v>7</v>
      </c>
      <c r="Q40" s="285">
        <f t="shared" si="8"/>
        <v>64</v>
      </c>
    </row>
    <row r="41" spans="1:17" ht="19.5" customHeight="1" x14ac:dyDescent="0.2">
      <c r="B41" s="318" t="s">
        <v>135</v>
      </c>
      <c r="C41" s="319"/>
      <c r="D41" s="319"/>
      <c r="E41" s="183">
        <v>3</v>
      </c>
      <c r="F41" s="184">
        <v>1</v>
      </c>
      <c r="G41" s="184">
        <v>2</v>
      </c>
      <c r="H41" s="184">
        <v>1</v>
      </c>
      <c r="I41" s="184">
        <v>1</v>
      </c>
      <c r="J41" s="184">
        <v>0</v>
      </c>
      <c r="K41" s="184">
        <v>2</v>
      </c>
      <c r="L41" s="184">
        <v>1</v>
      </c>
      <c r="M41" s="184">
        <v>1</v>
      </c>
      <c r="N41" s="184">
        <v>0</v>
      </c>
      <c r="O41" s="184">
        <v>0</v>
      </c>
      <c r="P41" s="284">
        <v>0</v>
      </c>
      <c r="Q41" s="285">
        <f t="shared" si="8"/>
        <v>12</v>
      </c>
    </row>
    <row r="42" spans="1:17" ht="19.5" customHeight="1" x14ac:dyDescent="0.2">
      <c r="B42" s="318" t="s">
        <v>136</v>
      </c>
      <c r="C42" s="319"/>
      <c r="D42" s="319"/>
      <c r="E42" s="186">
        <v>1</v>
      </c>
      <c r="F42" s="187">
        <v>2</v>
      </c>
      <c r="G42" s="187">
        <v>1</v>
      </c>
      <c r="H42" s="187">
        <v>0</v>
      </c>
      <c r="I42" s="187">
        <v>0</v>
      </c>
      <c r="J42" s="187">
        <v>3</v>
      </c>
      <c r="K42" s="187">
        <v>4</v>
      </c>
      <c r="L42" s="187">
        <v>2</v>
      </c>
      <c r="M42" s="187">
        <v>0</v>
      </c>
      <c r="N42" s="187">
        <v>0</v>
      </c>
      <c r="O42" s="187">
        <v>0</v>
      </c>
      <c r="P42" s="286">
        <v>0</v>
      </c>
      <c r="Q42" s="285">
        <f t="shared" si="8"/>
        <v>13</v>
      </c>
    </row>
    <row r="43" spans="1:17" ht="19.5" customHeight="1" x14ac:dyDescent="0.2">
      <c r="B43" s="318" t="s">
        <v>244</v>
      </c>
      <c r="C43" s="319"/>
      <c r="D43" s="319"/>
      <c r="E43" s="183">
        <v>5</v>
      </c>
      <c r="F43" s="184">
        <v>3</v>
      </c>
      <c r="G43" s="184">
        <v>0</v>
      </c>
      <c r="H43" s="184">
        <v>4</v>
      </c>
      <c r="I43" s="184">
        <v>3</v>
      </c>
      <c r="J43" s="184">
        <v>1</v>
      </c>
      <c r="K43" s="184">
        <v>0</v>
      </c>
      <c r="L43" s="184">
        <v>0</v>
      </c>
      <c r="M43" s="184">
        <v>0</v>
      </c>
      <c r="N43" s="184">
        <v>0</v>
      </c>
      <c r="O43" s="184">
        <v>2</v>
      </c>
      <c r="P43" s="284">
        <v>4</v>
      </c>
      <c r="Q43" s="285">
        <f t="shared" si="8"/>
        <v>22</v>
      </c>
    </row>
    <row r="44" spans="1:17" ht="19.5" customHeight="1" x14ac:dyDescent="0.2">
      <c r="B44" s="318" t="s">
        <v>139</v>
      </c>
      <c r="C44" s="319"/>
      <c r="D44" s="319"/>
      <c r="E44" s="186">
        <v>2</v>
      </c>
      <c r="F44" s="187">
        <v>1</v>
      </c>
      <c r="G44" s="187">
        <v>1</v>
      </c>
      <c r="H44" s="187">
        <v>0</v>
      </c>
      <c r="I44" s="187">
        <v>0</v>
      </c>
      <c r="J44" s="187">
        <v>1</v>
      </c>
      <c r="K44" s="187">
        <v>1</v>
      </c>
      <c r="L44" s="187">
        <v>2</v>
      </c>
      <c r="M44" s="187">
        <v>0</v>
      </c>
      <c r="N44" s="187">
        <v>1</v>
      </c>
      <c r="O44" s="187">
        <v>1</v>
      </c>
      <c r="P44" s="286">
        <v>1</v>
      </c>
      <c r="Q44" s="285">
        <f t="shared" si="8"/>
        <v>11</v>
      </c>
    </row>
    <row r="45" spans="1:17" ht="19.5" customHeight="1" thickBot="1" x14ac:dyDescent="0.25">
      <c r="B45" s="321" t="s">
        <v>138</v>
      </c>
      <c r="C45" s="322"/>
      <c r="D45" s="323"/>
      <c r="E45" s="191">
        <v>1</v>
      </c>
      <c r="F45" s="192">
        <v>0</v>
      </c>
      <c r="G45" s="192">
        <v>1</v>
      </c>
      <c r="H45" s="192">
        <v>0</v>
      </c>
      <c r="I45" s="192">
        <v>4</v>
      </c>
      <c r="J45" s="192">
        <v>0</v>
      </c>
      <c r="K45" s="192">
        <v>0</v>
      </c>
      <c r="L45" s="192">
        <v>0</v>
      </c>
      <c r="M45" s="192">
        <v>0</v>
      </c>
      <c r="N45" s="192">
        <v>0</v>
      </c>
      <c r="O45" s="192">
        <v>0</v>
      </c>
      <c r="P45" s="287">
        <v>0</v>
      </c>
      <c r="Q45" s="288">
        <f t="shared" si="8"/>
        <v>6</v>
      </c>
    </row>
    <row r="46" spans="1:17" s="17" customFormat="1" ht="19.5" customHeight="1" thickTop="1" thickBot="1" x14ac:dyDescent="0.25">
      <c r="B46" s="324" t="str">
        <f>"TOTAL "&amp;C35&amp;" ="</f>
        <v>TOTAL NOAs =</v>
      </c>
      <c r="C46" s="325"/>
      <c r="D46" s="326"/>
      <c r="E46" s="195">
        <f t="shared" ref="E46:P46" si="9">SUM(E36:E45)</f>
        <v>69</v>
      </c>
      <c r="F46" s="196">
        <f t="shared" si="9"/>
        <v>35</v>
      </c>
      <c r="G46" s="196">
        <f t="shared" si="9"/>
        <v>46</v>
      </c>
      <c r="H46" s="196">
        <f t="shared" si="9"/>
        <v>27</v>
      </c>
      <c r="I46" s="196">
        <f t="shared" si="9"/>
        <v>40</v>
      </c>
      <c r="J46" s="196">
        <f t="shared" si="9"/>
        <v>47</v>
      </c>
      <c r="K46" s="196">
        <f t="shared" si="9"/>
        <v>22</v>
      </c>
      <c r="L46" s="196">
        <f t="shared" si="9"/>
        <v>31</v>
      </c>
      <c r="M46" s="196">
        <f t="shared" si="9"/>
        <v>36</v>
      </c>
      <c r="N46" s="196">
        <f t="shared" si="9"/>
        <v>40</v>
      </c>
      <c r="O46" s="196">
        <f t="shared" si="9"/>
        <v>38</v>
      </c>
      <c r="P46" s="272">
        <f t="shared" si="9"/>
        <v>44</v>
      </c>
      <c r="Q46" s="289">
        <f t="shared" si="8"/>
        <v>475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30"/>
      <c r="O48" s="130"/>
      <c r="P48" s="130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B31:D31"/>
    <mergeCell ref="B43:D43"/>
    <mergeCell ref="B32:D32"/>
    <mergeCell ref="B36:D36"/>
    <mergeCell ref="B37:D37"/>
    <mergeCell ref="B38:D38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15:D15"/>
    <mergeCell ref="B11:D11"/>
    <mergeCell ref="O6:Q6"/>
    <mergeCell ref="J7:N7"/>
    <mergeCell ref="B24:D24"/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76" zoomScale="90" zoomScaleNormal="90" zoomScaleSheetLayoutView="100" zoomScalePageLayoutView="75" workbookViewId="0">
      <selection activeCell="M26" sqref="M26:M28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358" t="s">
        <v>263</v>
      </c>
      <c r="B1" s="358"/>
      <c r="C1" s="358"/>
      <c r="D1" s="358"/>
      <c r="E1" s="358"/>
      <c r="F1" s="358"/>
    </row>
    <row r="2" spans="1:19" ht="24" customHeight="1" x14ac:dyDescent="0.2">
      <c r="A2" s="358" t="str">
        <f>'Sub Cases Monthly'!A2</f>
        <v>County Fiscal Year 2019-2020</v>
      </c>
      <c r="B2" s="358"/>
      <c r="C2" s="358"/>
      <c r="D2" s="358"/>
    </row>
    <row r="3" spans="1:19" ht="24" customHeight="1" x14ac:dyDescent="0.2">
      <c r="N3" s="1"/>
      <c r="O3" s="1"/>
    </row>
    <row r="4" spans="1:19" ht="24" customHeight="1" x14ac:dyDescent="0.2">
      <c r="A4" s="7"/>
      <c r="C4" s="142" t="s">
        <v>2</v>
      </c>
      <c r="D4" s="348" t="str">
        <f>IF('Sub Cases Monthly'!D4="","",'Sub Cases Monthly'!D4)</f>
        <v>Brevard</v>
      </c>
      <c r="E4" s="348"/>
      <c r="F4" s="8"/>
      <c r="G4" s="142" t="s">
        <v>326</v>
      </c>
      <c r="H4" s="360" t="s">
        <v>424</v>
      </c>
      <c r="I4" s="360"/>
      <c r="K4" s="142" t="s">
        <v>3</v>
      </c>
      <c r="L4" s="290">
        <v>3</v>
      </c>
      <c r="N4" s="1"/>
      <c r="O4" s="1"/>
      <c r="R4" s="359" t="s">
        <v>426</v>
      </c>
      <c r="S4" s="359"/>
    </row>
    <row r="5" spans="1:19" ht="24" customHeight="1" x14ac:dyDescent="0.3">
      <c r="A5" s="7"/>
      <c r="C5" s="142" t="s">
        <v>73</v>
      </c>
      <c r="D5" s="361" t="str">
        <f>IF('Sub Cases Monthly'!D5="","",'Sub Cases Monthly'!D5)</f>
        <v>Laurie Rice</v>
      </c>
      <c r="E5" s="361"/>
      <c r="F5" s="8"/>
      <c r="N5" s="9"/>
      <c r="R5" s="359"/>
      <c r="S5" s="359"/>
    </row>
    <row r="6" spans="1:19" ht="24" customHeight="1" x14ac:dyDescent="0.2">
      <c r="A6" s="7"/>
      <c r="C6" s="142" t="s">
        <v>84</v>
      </c>
      <c r="D6" s="348" t="str">
        <f>IF('Sub Cases Monthly'!D6="","",'Sub Cases Monthly'!D6)</f>
        <v>Laurie.rice@brevardclerk.us</v>
      </c>
      <c r="E6" s="348"/>
      <c r="F6" s="8"/>
      <c r="G6" s="71"/>
      <c r="H6" s="71"/>
      <c r="I6" s="71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378" t="s">
        <v>264</v>
      </c>
      <c r="B8" s="378"/>
      <c r="C8" s="378"/>
      <c r="D8" s="378"/>
      <c r="E8" s="23" t="s">
        <v>265</v>
      </c>
      <c r="L8" s="22" t="s">
        <v>274</v>
      </c>
    </row>
    <row r="9" spans="1:19" ht="27" customHeight="1" thickBot="1" x14ac:dyDescent="0.25">
      <c r="A9" s="22"/>
      <c r="B9" s="22"/>
      <c r="C9" s="22"/>
      <c r="D9" s="22"/>
      <c r="E9" s="374" t="s">
        <v>249</v>
      </c>
      <c r="F9" s="376" t="s">
        <v>267</v>
      </c>
      <c r="G9" s="299" t="str">
        <f>TEXT(DATE(LEFT(RIGHT($A$2,9),4),10,1),"m/d/yy")&amp;" - "&amp;TEXT(DATE(LEFT(RIGHT($A$2,9),4),12,31),"m/d/yy")</f>
        <v>10/1/19 - 12/31/19</v>
      </c>
      <c r="H9" s="300" t="str">
        <f>TEXT(DATE(RIGHT($A$2,4),1,1),"m/d/yy")&amp;" - "&amp;TEXT(DATE(RIGHT($A$2,4),3,31),"m/d/yy")</f>
        <v>1/1/20 - 3/31/20</v>
      </c>
      <c r="I9" s="300" t="str">
        <f>TEXT(DATE(RIGHT($A$2,4),4,1),"m/d/yy")&amp;" - "&amp;TEXT(DATE(RIGHT($A$2,4),6,30),"m/d/yy")</f>
        <v>4/1/20 - 6/30/20</v>
      </c>
      <c r="J9" s="301" t="str">
        <f>TEXT(DATE(RIGHT($A$2,4),7,1),"m/d/yy")&amp;" - "&amp;TEXT(DATE(RIGHT($A$2,4),9,30),"m/d/yy")</f>
        <v>7/1/20 - 9/30/20</v>
      </c>
      <c r="K9" s="406" t="s">
        <v>272</v>
      </c>
      <c r="L9" s="365" t="str">
        <f t="shared" ref="L9:M9" si="0">TEXT(DATE(LEFT(RIGHT($A$2,9),4),10,1),"m/d/yy")&amp;" - "&amp;TEXT(DATE(LEFT(RIGHT($A$2,9),4),12,31),"m/d/yy")</f>
        <v>10/1/19 - 12/31/19</v>
      </c>
      <c r="M9" s="366" t="str">
        <f t="shared" si="0"/>
        <v>10/1/19 - 12/31/19</v>
      </c>
      <c r="N9" s="365" t="str">
        <f t="shared" ref="N9:O9" si="1">TEXT(DATE(RIGHT($A$2,4),1,1),"m/d/yy")&amp;" - "&amp;TEXT(DATE(RIGHT($A$2,4),3,31),"m/d/yy")</f>
        <v>1/1/20 - 3/31/20</v>
      </c>
      <c r="O9" s="366" t="str">
        <f t="shared" si="1"/>
        <v>1/1/20 - 3/31/20</v>
      </c>
      <c r="P9" s="365" t="str">
        <f t="shared" ref="P9:Q9" si="2">TEXT(DATE(RIGHT($A$2,4),4,1),"m/d/yy")&amp;" - "&amp;TEXT(DATE(RIGHT($A$2,4),6,30),"m/d/yy")</f>
        <v>4/1/20 - 6/30/20</v>
      </c>
      <c r="Q9" s="367" t="str">
        <f t="shared" si="2"/>
        <v>4/1/20 - 6/30/20</v>
      </c>
      <c r="R9" s="382" t="str">
        <f t="shared" ref="R9:S9" si="3">TEXT(DATE(RIGHT($A$2,4),7,1),"m/d/yy")&amp;" - "&amp;TEXT(DATE(RIGHT($A$2,4),9,30),"m/d/yy")</f>
        <v>7/1/20 - 9/30/20</v>
      </c>
      <c r="S9" s="383" t="str">
        <f t="shared" si="3"/>
        <v>7/1/20 - 9/30/20</v>
      </c>
    </row>
    <row r="10" spans="1:19" ht="19.5" customHeight="1" thickBot="1" x14ac:dyDescent="0.25">
      <c r="B10" s="26"/>
      <c r="C10" s="402"/>
      <c r="D10" s="403"/>
      <c r="E10" s="375"/>
      <c r="F10" s="377"/>
      <c r="G10" s="302" t="s">
        <v>268</v>
      </c>
      <c r="H10" s="303" t="s">
        <v>269</v>
      </c>
      <c r="I10" s="303" t="s">
        <v>270</v>
      </c>
      <c r="J10" s="304" t="s">
        <v>271</v>
      </c>
      <c r="K10" s="407"/>
      <c r="L10" s="297" t="s">
        <v>250</v>
      </c>
      <c r="M10" s="298" t="s">
        <v>260</v>
      </c>
      <c r="N10" s="297" t="s">
        <v>250</v>
      </c>
      <c r="O10" s="298" t="s">
        <v>260</v>
      </c>
      <c r="P10" s="297" t="s">
        <v>250</v>
      </c>
      <c r="Q10" s="298" t="s">
        <v>260</v>
      </c>
      <c r="R10" s="297" t="s">
        <v>250</v>
      </c>
      <c r="S10" s="298" t="s">
        <v>260</v>
      </c>
    </row>
    <row r="11" spans="1:19" ht="19.5" customHeight="1" x14ac:dyDescent="0.2">
      <c r="B11" s="368" t="s">
        <v>273</v>
      </c>
      <c r="C11" s="369"/>
      <c r="D11" s="140" t="s">
        <v>251</v>
      </c>
      <c r="E11" s="379">
        <v>0.8</v>
      </c>
      <c r="F11" s="362" t="s">
        <v>275</v>
      </c>
      <c r="G11" s="94">
        <f>SUM('Outputs Monthly'!E10:G10)</f>
        <v>1741</v>
      </c>
      <c r="H11" s="95">
        <f>SUM('Outputs Monthly'!H10:J10)</f>
        <v>1737</v>
      </c>
      <c r="I11" s="95">
        <f>SUM('Outputs Monthly'!K10:M10)</f>
        <v>1679</v>
      </c>
      <c r="J11" s="96">
        <f>SUM('Outputs Monthly'!N10:P10)</f>
        <v>1834</v>
      </c>
      <c r="K11" s="97">
        <f>SUM(G11:J11)</f>
        <v>6991</v>
      </c>
      <c r="L11" s="384"/>
      <c r="M11" s="387"/>
      <c r="N11" s="390"/>
      <c r="O11" s="387"/>
      <c r="P11" s="390"/>
      <c r="Q11" s="396"/>
      <c r="R11" s="393"/>
      <c r="S11" s="399"/>
    </row>
    <row r="12" spans="1:19" ht="19.5" customHeight="1" thickBot="1" x14ac:dyDescent="0.25">
      <c r="B12" s="370"/>
      <c r="C12" s="371"/>
      <c r="D12" s="139" t="s">
        <v>266</v>
      </c>
      <c r="E12" s="380"/>
      <c r="F12" s="363"/>
      <c r="G12" s="98">
        <v>1701</v>
      </c>
      <c r="H12" s="99">
        <v>1685</v>
      </c>
      <c r="I12" s="99">
        <v>1671</v>
      </c>
      <c r="J12" s="100">
        <v>1825</v>
      </c>
      <c r="K12" s="101">
        <f>SUM(G12:J12)</f>
        <v>6882</v>
      </c>
      <c r="L12" s="385"/>
      <c r="M12" s="388"/>
      <c r="N12" s="391"/>
      <c r="O12" s="388"/>
      <c r="P12" s="391"/>
      <c r="Q12" s="397"/>
      <c r="R12" s="394"/>
      <c r="S12" s="400"/>
    </row>
    <row r="13" spans="1:19" ht="19.5" customHeight="1" thickTop="1" thickBot="1" x14ac:dyDescent="0.25">
      <c r="B13" s="372"/>
      <c r="C13" s="373"/>
      <c r="D13" s="36" t="s">
        <v>253</v>
      </c>
      <c r="E13" s="381"/>
      <c r="F13" s="364"/>
      <c r="G13" s="102">
        <f>IF(G11=0,1,IFERROR(ROUND(G12/G11,4),0))</f>
        <v>0.97699999999999998</v>
      </c>
      <c r="H13" s="103">
        <f t="shared" ref="H13:K13" si="4">IF(H11=0,1,IFERROR(ROUND(H12/H11,4),0))</f>
        <v>0.97009999999999996</v>
      </c>
      <c r="I13" s="103">
        <f t="shared" si="4"/>
        <v>0.99519999999999997</v>
      </c>
      <c r="J13" s="104">
        <f t="shared" si="4"/>
        <v>0.99509999999999998</v>
      </c>
      <c r="K13" s="105">
        <f t="shared" si="4"/>
        <v>0.98440000000000005</v>
      </c>
      <c r="L13" s="386"/>
      <c r="M13" s="389"/>
      <c r="N13" s="392"/>
      <c r="O13" s="389"/>
      <c r="P13" s="392"/>
      <c r="Q13" s="398"/>
      <c r="R13" s="395"/>
      <c r="S13" s="401"/>
    </row>
    <row r="14" spans="1:19" s="1" customFormat="1" ht="19.5" customHeight="1" x14ac:dyDescent="0.2">
      <c r="B14" s="368" t="s">
        <v>277</v>
      </c>
      <c r="C14" s="369"/>
      <c r="D14" s="140" t="s">
        <v>251</v>
      </c>
      <c r="E14" s="379">
        <v>0.8</v>
      </c>
      <c r="F14" s="362" t="s">
        <v>276</v>
      </c>
      <c r="G14" s="94">
        <f>SUM('Outputs Monthly'!E11:G11)</f>
        <v>2000</v>
      </c>
      <c r="H14" s="95">
        <f>SUM('Outputs Monthly'!H11:J11)</f>
        <v>2147</v>
      </c>
      <c r="I14" s="95">
        <f>SUM('Outputs Monthly'!K11:M11)</f>
        <v>2357</v>
      </c>
      <c r="J14" s="96">
        <f>SUM('Outputs Monthly'!N11:P11)</f>
        <v>2154</v>
      </c>
      <c r="K14" s="97">
        <f>SUM(G14:J14)</f>
        <v>8658</v>
      </c>
      <c r="L14" s="384"/>
      <c r="M14" s="387"/>
      <c r="N14" s="390"/>
      <c r="O14" s="387"/>
      <c r="P14" s="390"/>
      <c r="Q14" s="396"/>
      <c r="R14" s="393"/>
      <c r="S14" s="399"/>
    </row>
    <row r="15" spans="1:19" s="1" customFormat="1" ht="19.5" customHeight="1" thickBot="1" x14ac:dyDescent="0.25">
      <c r="B15" s="370"/>
      <c r="C15" s="371"/>
      <c r="D15" s="139" t="s">
        <v>280</v>
      </c>
      <c r="E15" s="380"/>
      <c r="F15" s="363"/>
      <c r="G15" s="98">
        <v>1971</v>
      </c>
      <c r="H15" s="99">
        <v>2129</v>
      </c>
      <c r="I15" s="99">
        <v>2345</v>
      </c>
      <c r="J15" s="100">
        <v>2139</v>
      </c>
      <c r="K15" s="101">
        <f>SUM(G15:J15)</f>
        <v>8584</v>
      </c>
      <c r="L15" s="385"/>
      <c r="M15" s="388"/>
      <c r="N15" s="391"/>
      <c r="O15" s="388"/>
      <c r="P15" s="391"/>
      <c r="Q15" s="397"/>
      <c r="R15" s="394"/>
      <c r="S15" s="400"/>
    </row>
    <row r="16" spans="1:19" s="1" customFormat="1" ht="19.5" customHeight="1" thickTop="1" thickBot="1" x14ac:dyDescent="0.25">
      <c r="B16" s="372"/>
      <c r="C16" s="373"/>
      <c r="D16" s="36" t="s">
        <v>253</v>
      </c>
      <c r="E16" s="381"/>
      <c r="F16" s="364"/>
      <c r="G16" s="102">
        <f>IF(G14=0,1,IFERROR(ROUND(G15/G14,4),0))</f>
        <v>0.98550000000000004</v>
      </c>
      <c r="H16" s="103">
        <f t="shared" ref="H16" si="5">IF(H14=0,1,IFERROR(ROUND(H15/H14,4),0))</f>
        <v>0.99160000000000004</v>
      </c>
      <c r="I16" s="103">
        <f t="shared" ref="I16" si="6">IF(I14=0,1,IFERROR(ROUND(I15/I14,4),0))</f>
        <v>0.99490000000000001</v>
      </c>
      <c r="J16" s="104">
        <f t="shared" ref="J16" si="7">IF(J14=0,1,IFERROR(ROUND(J15/J14,4),0))</f>
        <v>0.99299999999999999</v>
      </c>
      <c r="K16" s="105">
        <f t="shared" ref="K16" si="8">IF(K14=0,1,IFERROR(ROUND(K15/K14,4),0))</f>
        <v>0.99150000000000005</v>
      </c>
      <c r="L16" s="386"/>
      <c r="M16" s="389"/>
      <c r="N16" s="392"/>
      <c r="O16" s="389"/>
      <c r="P16" s="392"/>
      <c r="Q16" s="398"/>
      <c r="R16" s="395"/>
      <c r="S16" s="401"/>
    </row>
    <row r="17" spans="2:19" s="1" customFormat="1" ht="19.5" customHeight="1" x14ac:dyDescent="0.2">
      <c r="B17" s="368" t="s">
        <v>262</v>
      </c>
      <c r="C17" s="369"/>
      <c r="D17" s="140" t="s">
        <v>258</v>
      </c>
      <c r="E17" s="379">
        <v>0.8</v>
      </c>
      <c r="F17" s="362" t="s">
        <v>275</v>
      </c>
      <c r="G17" s="94">
        <f>SUM('Outputs Monthly'!E12:G12)</f>
        <v>296</v>
      </c>
      <c r="H17" s="95">
        <f>SUM('Outputs Monthly'!H12:J12)</f>
        <v>286</v>
      </c>
      <c r="I17" s="95">
        <f>SUM('Outputs Monthly'!K12:M12)</f>
        <v>239</v>
      </c>
      <c r="J17" s="96">
        <f>SUM('Outputs Monthly'!N12:P12)</f>
        <v>221</v>
      </c>
      <c r="K17" s="97">
        <f>SUM(G17:J17)</f>
        <v>1042</v>
      </c>
      <c r="L17" s="384"/>
      <c r="M17" s="387"/>
      <c r="N17" s="390"/>
      <c r="O17" s="387"/>
      <c r="P17" s="390"/>
      <c r="Q17" s="396"/>
      <c r="R17" s="393"/>
      <c r="S17" s="399"/>
    </row>
    <row r="18" spans="2:19" s="1" customFormat="1" ht="19.5" customHeight="1" thickBot="1" x14ac:dyDescent="0.25">
      <c r="B18" s="370"/>
      <c r="C18" s="371"/>
      <c r="D18" s="139" t="s">
        <v>266</v>
      </c>
      <c r="E18" s="380"/>
      <c r="F18" s="363"/>
      <c r="G18" s="98">
        <v>276</v>
      </c>
      <c r="H18" s="99">
        <v>271</v>
      </c>
      <c r="I18" s="99">
        <v>238</v>
      </c>
      <c r="J18" s="100">
        <v>212</v>
      </c>
      <c r="K18" s="101">
        <f>SUM(G18:J18)</f>
        <v>997</v>
      </c>
      <c r="L18" s="385"/>
      <c r="M18" s="388"/>
      <c r="N18" s="391"/>
      <c r="O18" s="388"/>
      <c r="P18" s="391"/>
      <c r="Q18" s="397"/>
      <c r="R18" s="394"/>
      <c r="S18" s="400"/>
    </row>
    <row r="19" spans="2:19" s="1" customFormat="1" ht="19.5" customHeight="1" thickTop="1" thickBot="1" x14ac:dyDescent="0.25">
      <c r="B19" s="372"/>
      <c r="C19" s="373"/>
      <c r="D19" s="36" t="s">
        <v>253</v>
      </c>
      <c r="E19" s="381"/>
      <c r="F19" s="364"/>
      <c r="G19" s="102">
        <f>IF(G17=0,1,IFERROR(ROUND(G18/G17,4),0))</f>
        <v>0.93240000000000001</v>
      </c>
      <c r="H19" s="103">
        <f t="shared" ref="H19" si="9">IF(H17=0,1,IFERROR(ROUND(H18/H17,4),0))</f>
        <v>0.9476</v>
      </c>
      <c r="I19" s="103">
        <f t="shared" ref="I19" si="10">IF(I17=0,1,IFERROR(ROUND(I18/I17,4),0))</f>
        <v>0.99580000000000002</v>
      </c>
      <c r="J19" s="104">
        <f t="shared" ref="J19" si="11">IF(J17=0,1,IFERROR(ROUND(J18/J17,4),0))</f>
        <v>0.95930000000000004</v>
      </c>
      <c r="K19" s="105">
        <f t="shared" ref="K19" si="12">IF(K17=0,1,IFERROR(ROUND(K18/K17,4),0))</f>
        <v>0.95679999999999998</v>
      </c>
      <c r="L19" s="386"/>
      <c r="M19" s="389"/>
      <c r="N19" s="392"/>
      <c r="O19" s="389"/>
      <c r="P19" s="392"/>
      <c r="Q19" s="398"/>
      <c r="R19" s="395"/>
      <c r="S19" s="401"/>
    </row>
    <row r="20" spans="2:19" s="1" customFormat="1" ht="19.5" customHeight="1" x14ac:dyDescent="0.2">
      <c r="B20" s="368" t="s">
        <v>278</v>
      </c>
      <c r="C20" s="369"/>
      <c r="D20" s="140" t="s">
        <v>279</v>
      </c>
      <c r="E20" s="379">
        <v>0.8</v>
      </c>
      <c r="F20" s="362" t="s">
        <v>276</v>
      </c>
      <c r="G20" s="94">
        <f>SUM('Outputs Monthly'!E13:G13)</f>
        <v>2400</v>
      </c>
      <c r="H20" s="95">
        <f>SUM('Outputs Monthly'!H13:J13)</f>
        <v>2518</v>
      </c>
      <c r="I20" s="95">
        <f>SUM('Outputs Monthly'!K13:M13)</f>
        <v>2096</v>
      </c>
      <c r="J20" s="96">
        <f>SUM('Outputs Monthly'!N13:P13)</f>
        <v>2465</v>
      </c>
      <c r="K20" s="97">
        <f>SUM(G20:J20)</f>
        <v>9479</v>
      </c>
      <c r="L20" s="384"/>
      <c r="M20" s="387"/>
      <c r="N20" s="390"/>
      <c r="O20" s="387"/>
      <c r="P20" s="390"/>
      <c r="Q20" s="396"/>
      <c r="R20" s="393"/>
      <c r="S20" s="399"/>
    </row>
    <row r="21" spans="2:19" s="1" customFormat="1" ht="19.5" customHeight="1" thickBot="1" x14ac:dyDescent="0.25">
      <c r="B21" s="370"/>
      <c r="C21" s="371"/>
      <c r="D21" s="139" t="s">
        <v>280</v>
      </c>
      <c r="E21" s="380"/>
      <c r="F21" s="363"/>
      <c r="G21" s="98">
        <v>2373</v>
      </c>
      <c r="H21" s="99">
        <v>2442</v>
      </c>
      <c r="I21" s="99">
        <v>2086</v>
      </c>
      <c r="J21" s="100">
        <v>2440</v>
      </c>
      <c r="K21" s="101">
        <f>SUM(G21:J21)</f>
        <v>9341</v>
      </c>
      <c r="L21" s="385"/>
      <c r="M21" s="388"/>
      <c r="N21" s="391"/>
      <c r="O21" s="388"/>
      <c r="P21" s="391"/>
      <c r="Q21" s="397"/>
      <c r="R21" s="394"/>
      <c r="S21" s="400"/>
    </row>
    <row r="22" spans="2:19" s="1" customFormat="1" ht="19.5" customHeight="1" thickTop="1" thickBot="1" x14ac:dyDescent="0.25">
      <c r="B22" s="372"/>
      <c r="C22" s="373"/>
      <c r="D22" s="36" t="s">
        <v>253</v>
      </c>
      <c r="E22" s="381"/>
      <c r="F22" s="364"/>
      <c r="G22" s="102">
        <f>IF(G20=0,1,IFERROR(ROUND(G21/G20,4),0))</f>
        <v>0.98880000000000001</v>
      </c>
      <c r="H22" s="103">
        <f t="shared" ref="H22" si="13">IF(H20=0,1,IFERROR(ROUND(H21/H20,4),0))</f>
        <v>0.9698</v>
      </c>
      <c r="I22" s="103">
        <f t="shared" ref="I22" si="14">IF(I20=0,1,IFERROR(ROUND(I21/I20,4),0))</f>
        <v>0.99519999999999997</v>
      </c>
      <c r="J22" s="104">
        <f t="shared" ref="J22" si="15">IF(J20=0,1,IFERROR(ROUND(J21/J20,4),0))</f>
        <v>0.9899</v>
      </c>
      <c r="K22" s="105">
        <f t="shared" ref="K22" si="16">IF(K20=0,1,IFERROR(ROUND(K21/K20,4),0))</f>
        <v>0.98540000000000005</v>
      </c>
      <c r="L22" s="386"/>
      <c r="M22" s="389"/>
      <c r="N22" s="392"/>
      <c r="O22" s="389"/>
      <c r="P22" s="392"/>
      <c r="Q22" s="398"/>
      <c r="R22" s="395"/>
      <c r="S22" s="401"/>
    </row>
    <row r="23" spans="2:19" s="1" customFormat="1" ht="19.5" customHeight="1" x14ac:dyDescent="0.2">
      <c r="B23" s="368" t="s">
        <v>281</v>
      </c>
      <c r="C23" s="369"/>
      <c r="D23" s="140" t="s">
        <v>259</v>
      </c>
      <c r="E23" s="379">
        <v>0.8</v>
      </c>
      <c r="F23" s="362" t="s">
        <v>275</v>
      </c>
      <c r="G23" s="94">
        <f>SUM('Outputs Monthly'!E14:G14)</f>
        <v>1139</v>
      </c>
      <c r="H23" s="95">
        <f>SUM('Outputs Monthly'!H14:J14)</f>
        <v>1121</v>
      </c>
      <c r="I23" s="95">
        <f>SUM('Outputs Monthly'!K14:M14)</f>
        <v>1000</v>
      </c>
      <c r="J23" s="96">
        <f>SUM('Outputs Monthly'!N14:P14)</f>
        <v>1059</v>
      </c>
      <c r="K23" s="97">
        <f>SUM(G23:J23)</f>
        <v>4319</v>
      </c>
      <c r="L23" s="384"/>
      <c r="M23" s="387"/>
      <c r="N23" s="390" t="s">
        <v>252</v>
      </c>
      <c r="O23" s="387" t="s">
        <v>429</v>
      </c>
      <c r="P23" s="390"/>
      <c r="Q23" s="396"/>
      <c r="R23" s="393"/>
      <c r="S23" s="399"/>
    </row>
    <row r="24" spans="2:19" s="1" customFormat="1" ht="19.5" customHeight="1" thickBot="1" x14ac:dyDescent="0.25">
      <c r="B24" s="370"/>
      <c r="C24" s="371"/>
      <c r="D24" s="139" t="s">
        <v>266</v>
      </c>
      <c r="E24" s="380"/>
      <c r="F24" s="363"/>
      <c r="G24" s="98">
        <v>982</v>
      </c>
      <c r="H24" s="99">
        <v>843</v>
      </c>
      <c r="I24" s="99">
        <v>996</v>
      </c>
      <c r="J24" s="100">
        <v>1015</v>
      </c>
      <c r="K24" s="101">
        <f>SUM(G24:J24)</f>
        <v>3836</v>
      </c>
      <c r="L24" s="385"/>
      <c r="M24" s="388"/>
      <c r="N24" s="391"/>
      <c r="O24" s="388"/>
      <c r="P24" s="391"/>
      <c r="Q24" s="397"/>
      <c r="R24" s="394"/>
      <c r="S24" s="400"/>
    </row>
    <row r="25" spans="2:19" s="1" customFormat="1" ht="19.5" customHeight="1" thickTop="1" thickBot="1" x14ac:dyDescent="0.25">
      <c r="B25" s="372"/>
      <c r="C25" s="373"/>
      <c r="D25" s="36" t="s">
        <v>253</v>
      </c>
      <c r="E25" s="381"/>
      <c r="F25" s="364"/>
      <c r="G25" s="102">
        <f>IF(G23=0,1,IFERROR(ROUND(G24/G23,4),0))</f>
        <v>0.86219999999999997</v>
      </c>
      <c r="H25" s="103">
        <f t="shared" ref="H25" si="17">IF(H23=0,1,IFERROR(ROUND(H24/H23,4),0))</f>
        <v>0.752</v>
      </c>
      <c r="I25" s="103">
        <f t="shared" ref="I25" si="18">IF(I23=0,1,IFERROR(ROUND(I24/I23,4),0))</f>
        <v>0.996</v>
      </c>
      <c r="J25" s="104">
        <f t="shared" ref="J25" si="19">IF(J23=0,1,IFERROR(ROUND(J24/J23,4),0))</f>
        <v>0.95850000000000002</v>
      </c>
      <c r="K25" s="105">
        <f t="shared" ref="K25" si="20">IF(K23=0,1,IFERROR(ROUND(K24/K23,4),0))</f>
        <v>0.88819999999999999</v>
      </c>
      <c r="L25" s="386"/>
      <c r="M25" s="389"/>
      <c r="N25" s="392"/>
      <c r="O25" s="389"/>
      <c r="P25" s="392"/>
      <c r="Q25" s="398"/>
      <c r="R25" s="395"/>
      <c r="S25" s="401"/>
    </row>
    <row r="26" spans="2:19" s="1" customFormat="1" ht="19.5" customHeight="1" x14ac:dyDescent="0.2">
      <c r="B26" s="368" t="s">
        <v>282</v>
      </c>
      <c r="C26" s="369"/>
      <c r="D26" s="140" t="s">
        <v>259</v>
      </c>
      <c r="E26" s="379">
        <v>0.8</v>
      </c>
      <c r="F26" s="362" t="s">
        <v>275</v>
      </c>
      <c r="G26" s="94">
        <f>SUM('Outputs Monthly'!E15:G15)</f>
        <v>3735</v>
      </c>
      <c r="H26" s="95">
        <f>SUM('Outputs Monthly'!H15:J15)</f>
        <v>3626</v>
      </c>
      <c r="I26" s="95">
        <f>SUM('Outputs Monthly'!K15:M15)</f>
        <v>1818</v>
      </c>
      <c r="J26" s="96">
        <f>SUM('Outputs Monthly'!N15:P15)</f>
        <v>1957</v>
      </c>
      <c r="K26" s="97">
        <f>SUM(G26:J26)</f>
        <v>11136</v>
      </c>
      <c r="L26" s="384" t="s">
        <v>252</v>
      </c>
      <c r="M26" s="387" t="s">
        <v>433</v>
      </c>
      <c r="N26" s="390"/>
      <c r="O26" s="387"/>
      <c r="P26" s="390"/>
      <c r="Q26" s="396"/>
      <c r="R26" s="393"/>
      <c r="S26" s="399"/>
    </row>
    <row r="27" spans="2:19" s="1" customFormat="1" ht="19.5" customHeight="1" thickBot="1" x14ac:dyDescent="0.25">
      <c r="B27" s="370"/>
      <c r="C27" s="371"/>
      <c r="D27" s="139" t="s">
        <v>266</v>
      </c>
      <c r="E27" s="380"/>
      <c r="F27" s="363"/>
      <c r="G27" s="98">
        <v>2779</v>
      </c>
      <c r="H27" s="99">
        <v>2913</v>
      </c>
      <c r="I27" s="99">
        <v>1811</v>
      </c>
      <c r="J27" s="100">
        <v>1914</v>
      </c>
      <c r="K27" s="101">
        <f>SUM(G27:J27)</f>
        <v>9417</v>
      </c>
      <c r="L27" s="385"/>
      <c r="M27" s="388"/>
      <c r="N27" s="391"/>
      <c r="O27" s="388"/>
      <c r="P27" s="391"/>
      <c r="Q27" s="397"/>
      <c r="R27" s="394"/>
      <c r="S27" s="400"/>
    </row>
    <row r="28" spans="2:19" s="1" customFormat="1" ht="19.5" customHeight="1" thickTop="1" thickBot="1" x14ac:dyDescent="0.25">
      <c r="B28" s="372"/>
      <c r="C28" s="373"/>
      <c r="D28" s="36" t="s">
        <v>253</v>
      </c>
      <c r="E28" s="381"/>
      <c r="F28" s="364"/>
      <c r="G28" s="102">
        <f>IF(G26=0,1,IFERROR(ROUND(G27/G26,4),0))</f>
        <v>0.74399999999999999</v>
      </c>
      <c r="H28" s="103">
        <f t="shared" ref="H28" si="21">IF(H26=0,1,IFERROR(ROUND(H27/H26,4),0))</f>
        <v>0.8034</v>
      </c>
      <c r="I28" s="103">
        <f t="shared" ref="I28" si="22">IF(I26=0,1,IFERROR(ROUND(I27/I26,4),0))</f>
        <v>0.99609999999999999</v>
      </c>
      <c r="J28" s="104">
        <f t="shared" ref="J28" si="23">IF(J26=0,1,IFERROR(ROUND(J27/J26,4),0))</f>
        <v>0.97799999999999998</v>
      </c>
      <c r="K28" s="105">
        <f t="shared" ref="K28" si="24">IF(K26=0,1,IFERROR(ROUND(K27/K26,4),0))</f>
        <v>0.84560000000000002</v>
      </c>
      <c r="L28" s="386"/>
      <c r="M28" s="389"/>
      <c r="N28" s="392"/>
      <c r="O28" s="389"/>
      <c r="P28" s="392"/>
      <c r="Q28" s="398"/>
      <c r="R28" s="395"/>
      <c r="S28" s="401"/>
    </row>
    <row r="29" spans="2:19" s="1" customFormat="1" ht="19.5" customHeight="1" x14ac:dyDescent="0.2">
      <c r="B29" s="368" t="s">
        <v>283</v>
      </c>
      <c r="C29" s="369"/>
      <c r="D29" s="140" t="s">
        <v>259</v>
      </c>
      <c r="E29" s="379">
        <v>0.8</v>
      </c>
      <c r="F29" s="362" t="s">
        <v>275</v>
      </c>
      <c r="G29" s="94">
        <f>SUM('Outputs Monthly'!E16:G16)</f>
        <v>1518</v>
      </c>
      <c r="H29" s="95">
        <f>SUM('Outputs Monthly'!H16:J16)</f>
        <v>1743</v>
      </c>
      <c r="I29" s="95">
        <f>SUM('Outputs Monthly'!K16:M16)</f>
        <v>1574</v>
      </c>
      <c r="J29" s="96">
        <f>SUM('Outputs Monthly'!N16:P16)</f>
        <v>1736</v>
      </c>
      <c r="K29" s="97">
        <f>SUM(G29:J29)</f>
        <v>6571</v>
      </c>
      <c r="L29" s="384"/>
      <c r="M29" s="387"/>
      <c r="N29" s="390"/>
      <c r="O29" s="387"/>
      <c r="P29" s="390"/>
      <c r="Q29" s="396"/>
      <c r="R29" s="393" t="s">
        <v>252</v>
      </c>
      <c r="S29" s="399" t="s">
        <v>430</v>
      </c>
    </row>
    <row r="30" spans="2:19" s="1" customFormat="1" ht="19.5" customHeight="1" thickBot="1" x14ac:dyDescent="0.25">
      <c r="B30" s="370"/>
      <c r="C30" s="371"/>
      <c r="D30" s="139" t="s">
        <v>266</v>
      </c>
      <c r="E30" s="380"/>
      <c r="F30" s="363"/>
      <c r="G30" s="98">
        <v>1423</v>
      </c>
      <c r="H30" s="99">
        <v>1712</v>
      </c>
      <c r="I30" s="99">
        <v>1460</v>
      </c>
      <c r="J30" s="100">
        <v>1289</v>
      </c>
      <c r="K30" s="101">
        <f>SUM(G30:J30)</f>
        <v>5884</v>
      </c>
      <c r="L30" s="385"/>
      <c r="M30" s="388"/>
      <c r="N30" s="391"/>
      <c r="O30" s="388"/>
      <c r="P30" s="391"/>
      <c r="Q30" s="397"/>
      <c r="R30" s="394"/>
      <c r="S30" s="400"/>
    </row>
    <row r="31" spans="2:19" s="1" customFormat="1" ht="19.5" customHeight="1" thickTop="1" thickBot="1" x14ac:dyDescent="0.25">
      <c r="B31" s="372"/>
      <c r="C31" s="373"/>
      <c r="D31" s="36" t="s">
        <v>253</v>
      </c>
      <c r="E31" s="381"/>
      <c r="F31" s="364"/>
      <c r="G31" s="102">
        <f>IF(G29=0,1,IFERROR(ROUND(G30/G29,4),0))</f>
        <v>0.93740000000000001</v>
      </c>
      <c r="H31" s="103">
        <f t="shared" ref="H31" si="25">IF(H29=0,1,IFERROR(ROUND(H30/H29,4),0))</f>
        <v>0.98219999999999996</v>
      </c>
      <c r="I31" s="103">
        <f t="shared" ref="I31" si="26">IF(I29=0,1,IFERROR(ROUND(I30/I29,4),0))</f>
        <v>0.92759999999999998</v>
      </c>
      <c r="J31" s="104">
        <f t="shared" ref="J31" si="27">IF(J29=0,1,IFERROR(ROUND(J30/J29,4),0))</f>
        <v>0.74250000000000005</v>
      </c>
      <c r="K31" s="105">
        <f t="shared" ref="K31" si="28">IF(K29=0,1,IFERROR(ROUND(K30/K29,4),0))</f>
        <v>0.89539999999999997</v>
      </c>
      <c r="L31" s="386"/>
      <c r="M31" s="389"/>
      <c r="N31" s="392"/>
      <c r="O31" s="389"/>
      <c r="P31" s="392"/>
      <c r="Q31" s="398"/>
      <c r="R31" s="395"/>
      <c r="S31" s="401"/>
    </row>
    <row r="32" spans="2:19" s="1" customFormat="1" ht="19.5" customHeight="1" x14ac:dyDescent="0.2">
      <c r="B32" s="368" t="s">
        <v>284</v>
      </c>
      <c r="C32" s="369"/>
      <c r="D32" s="140" t="s">
        <v>259</v>
      </c>
      <c r="E32" s="379">
        <v>0.8</v>
      </c>
      <c r="F32" s="362" t="s">
        <v>276</v>
      </c>
      <c r="G32" s="94">
        <f>SUM('Outputs Monthly'!E17:G17)</f>
        <v>1606</v>
      </c>
      <c r="H32" s="95">
        <f>SUM('Outputs Monthly'!H17:J17)</f>
        <v>1610</v>
      </c>
      <c r="I32" s="95">
        <f>SUM('Outputs Monthly'!K17:M17)</f>
        <v>1428</v>
      </c>
      <c r="J32" s="96">
        <f>SUM('Outputs Monthly'!N17:P17)</f>
        <v>1650</v>
      </c>
      <c r="K32" s="97">
        <f>SUM(G32:J32)</f>
        <v>6294</v>
      </c>
      <c r="L32" s="384"/>
      <c r="M32" s="387"/>
      <c r="N32" s="390"/>
      <c r="O32" s="387"/>
      <c r="P32" s="390"/>
      <c r="Q32" s="396"/>
      <c r="R32" s="393"/>
      <c r="S32" s="399"/>
    </row>
    <row r="33" spans="1:19" s="1" customFormat="1" ht="19.5" customHeight="1" thickBot="1" x14ac:dyDescent="0.25">
      <c r="B33" s="370"/>
      <c r="C33" s="371"/>
      <c r="D33" s="139" t="s">
        <v>280</v>
      </c>
      <c r="E33" s="380"/>
      <c r="F33" s="363"/>
      <c r="G33" s="98">
        <v>1583</v>
      </c>
      <c r="H33" s="99">
        <v>1575</v>
      </c>
      <c r="I33" s="99">
        <v>1426</v>
      </c>
      <c r="J33" s="100">
        <v>1633</v>
      </c>
      <c r="K33" s="101">
        <f>SUM(G33:J33)</f>
        <v>6217</v>
      </c>
      <c r="L33" s="385"/>
      <c r="M33" s="388"/>
      <c r="N33" s="391"/>
      <c r="O33" s="388"/>
      <c r="P33" s="391"/>
      <c r="Q33" s="397"/>
      <c r="R33" s="394"/>
      <c r="S33" s="400"/>
    </row>
    <row r="34" spans="1:19" s="1" customFormat="1" ht="19.5" customHeight="1" thickTop="1" thickBot="1" x14ac:dyDescent="0.25">
      <c r="B34" s="372"/>
      <c r="C34" s="373"/>
      <c r="D34" s="36" t="s">
        <v>253</v>
      </c>
      <c r="E34" s="381"/>
      <c r="F34" s="364"/>
      <c r="G34" s="102">
        <f>IF(G32=0,1,IFERROR(ROUND(G33/G32,4),0))</f>
        <v>0.98570000000000002</v>
      </c>
      <c r="H34" s="103">
        <f t="shared" ref="H34" si="29">IF(H32=0,1,IFERROR(ROUND(H33/H32,4),0))</f>
        <v>0.97829999999999995</v>
      </c>
      <c r="I34" s="103">
        <f t="shared" ref="I34" si="30">IF(I32=0,1,IFERROR(ROUND(I33/I32,4),0))</f>
        <v>0.99860000000000004</v>
      </c>
      <c r="J34" s="104">
        <f t="shared" ref="J34" si="31">IF(J32=0,1,IFERROR(ROUND(J33/J32,4),0))</f>
        <v>0.98970000000000002</v>
      </c>
      <c r="K34" s="105">
        <f t="shared" ref="K34" si="32">IF(K32=0,1,IFERROR(ROUND(K33/K32,4),0))</f>
        <v>0.98780000000000001</v>
      </c>
      <c r="L34" s="386"/>
      <c r="M34" s="389"/>
      <c r="N34" s="392"/>
      <c r="O34" s="389"/>
      <c r="P34" s="392"/>
      <c r="Q34" s="398"/>
      <c r="R34" s="395"/>
      <c r="S34" s="401"/>
    </row>
    <row r="35" spans="1:19" s="1" customFormat="1" ht="19.5" customHeight="1" x14ac:dyDescent="0.2">
      <c r="B35" s="368" t="s">
        <v>285</v>
      </c>
      <c r="C35" s="369"/>
      <c r="D35" s="140" t="s">
        <v>259</v>
      </c>
      <c r="E35" s="379">
        <v>0.8</v>
      </c>
      <c r="F35" s="362" t="s">
        <v>275</v>
      </c>
      <c r="G35" s="94">
        <f>SUM('Outputs Monthly'!E18:G18)</f>
        <v>70</v>
      </c>
      <c r="H35" s="95">
        <f>SUM('Outputs Monthly'!H18:J18)</f>
        <v>94</v>
      </c>
      <c r="I35" s="95">
        <f>SUM('Outputs Monthly'!K18:M18)</f>
        <v>89</v>
      </c>
      <c r="J35" s="96">
        <f>SUM('Outputs Monthly'!N18:P18)</f>
        <v>110</v>
      </c>
      <c r="K35" s="97">
        <f>SUM(G35:J35)</f>
        <v>363</v>
      </c>
      <c r="L35" s="384"/>
      <c r="M35" s="387"/>
      <c r="N35" s="390"/>
      <c r="O35" s="387"/>
      <c r="P35" s="390"/>
      <c r="Q35" s="396"/>
      <c r="R35" s="393"/>
      <c r="S35" s="399"/>
    </row>
    <row r="36" spans="1:19" s="1" customFormat="1" ht="19.5" customHeight="1" thickBot="1" x14ac:dyDescent="0.25">
      <c r="B36" s="370"/>
      <c r="C36" s="371"/>
      <c r="D36" s="139" t="s">
        <v>266</v>
      </c>
      <c r="E36" s="380"/>
      <c r="F36" s="363"/>
      <c r="G36" s="98">
        <v>69</v>
      </c>
      <c r="H36" s="99">
        <v>94</v>
      </c>
      <c r="I36" s="99">
        <v>89</v>
      </c>
      <c r="J36" s="100">
        <v>110</v>
      </c>
      <c r="K36" s="101">
        <f>SUM(G36:J36)</f>
        <v>362</v>
      </c>
      <c r="L36" s="385"/>
      <c r="M36" s="388"/>
      <c r="N36" s="391"/>
      <c r="O36" s="388"/>
      <c r="P36" s="391"/>
      <c r="Q36" s="397"/>
      <c r="R36" s="394"/>
      <c r="S36" s="400"/>
    </row>
    <row r="37" spans="1:19" s="1" customFormat="1" ht="15.75" customHeight="1" thickTop="1" thickBot="1" x14ac:dyDescent="0.25">
      <c r="B37" s="372"/>
      <c r="C37" s="373"/>
      <c r="D37" s="36" t="s">
        <v>253</v>
      </c>
      <c r="E37" s="381"/>
      <c r="F37" s="364"/>
      <c r="G37" s="102">
        <f>IF(G35=0,1,IFERROR(ROUND(G36/G35,4),0))</f>
        <v>0.98570000000000002</v>
      </c>
      <c r="H37" s="103">
        <f t="shared" ref="H37" si="33">IF(H35=0,1,IFERROR(ROUND(H36/H35,4),0))</f>
        <v>1</v>
      </c>
      <c r="I37" s="103">
        <f t="shared" ref="I37" si="34">IF(I35=0,1,IFERROR(ROUND(I36/I35,4),0))</f>
        <v>1</v>
      </c>
      <c r="J37" s="104">
        <f t="shared" ref="J37" si="35">IF(J35=0,1,IFERROR(ROUND(J36/J35,4),0))</f>
        <v>1</v>
      </c>
      <c r="K37" s="105">
        <f t="shared" ref="K37" si="36">IF(K35=0,1,IFERROR(ROUND(K36/K35,4),0))</f>
        <v>0.99719999999999998</v>
      </c>
      <c r="L37" s="386"/>
      <c r="M37" s="389"/>
      <c r="N37" s="392"/>
      <c r="O37" s="389"/>
      <c r="P37" s="392"/>
      <c r="Q37" s="398"/>
      <c r="R37" s="395"/>
      <c r="S37" s="401"/>
    </row>
    <row r="38" spans="1:19" s="1" customFormat="1" ht="19.5" customHeight="1" x14ac:dyDescent="0.2">
      <c r="B38" s="368" t="s">
        <v>286</v>
      </c>
      <c r="C38" s="369"/>
      <c r="D38" s="140" t="s">
        <v>279</v>
      </c>
      <c r="E38" s="379">
        <v>0.8</v>
      </c>
      <c r="F38" s="362" t="s">
        <v>287</v>
      </c>
      <c r="G38" s="94">
        <f>SUM('Outputs Monthly'!E19:G19)</f>
        <v>10729</v>
      </c>
      <c r="H38" s="95">
        <f>SUM('Outputs Monthly'!H19:J19)</f>
        <v>11011</v>
      </c>
      <c r="I38" s="95">
        <f>SUM('Outputs Monthly'!K19:M19)</f>
        <v>6738</v>
      </c>
      <c r="J38" s="96">
        <f>SUM('Outputs Monthly'!N19:P19)</f>
        <v>9997</v>
      </c>
      <c r="K38" s="97">
        <f>SUM(G38:J38)</f>
        <v>38475</v>
      </c>
      <c r="L38" s="384"/>
      <c r="M38" s="387"/>
      <c r="N38" s="390"/>
      <c r="O38" s="387"/>
      <c r="P38" s="390"/>
      <c r="Q38" s="396"/>
      <c r="R38" s="393"/>
      <c r="S38" s="399"/>
    </row>
    <row r="39" spans="1:19" s="1" customFormat="1" ht="19.5" customHeight="1" thickBot="1" x14ac:dyDescent="0.25">
      <c r="B39" s="370"/>
      <c r="C39" s="371"/>
      <c r="D39" s="139" t="s">
        <v>288</v>
      </c>
      <c r="E39" s="380"/>
      <c r="F39" s="363"/>
      <c r="G39" s="98">
        <v>10701</v>
      </c>
      <c r="H39" s="99">
        <v>10788</v>
      </c>
      <c r="I39" s="99">
        <v>6727</v>
      </c>
      <c r="J39" s="100">
        <v>9952</v>
      </c>
      <c r="K39" s="101">
        <f>SUM(G39:J39)</f>
        <v>38168</v>
      </c>
      <c r="L39" s="385"/>
      <c r="M39" s="388"/>
      <c r="N39" s="391"/>
      <c r="O39" s="388"/>
      <c r="P39" s="391"/>
      <c r="Q39" s="397"/>
      <c r="R39" s="394"/>
      <c r="S39" s="400"/>
    </row>
    <row r="40" spans="1:19" s="1" customFormat="1" ht="19.5" customHeight="1" thickTop="1" thickBot="1" x14ac:dyDescent="0.25">
      <c r="B40" s="372"/>
      <c r="C40" s="373"/>
      <c r="D40" s="36" t="s">
        <v>253</v>
      </c>
      <c r="E40" s="381"/>
      <c r="F40" s="364"/>
      <c r="G40" s="102">
        <f>IF(G38=0,1,IFERROR(ROUND(G39/G38,4),0))</f>
        <v>0.99739999999999995</v>
      </c>
      <c r="H40" s="103">
        <f t="shared" ref="H40" si="37">IF(H38=0,1,IFERROR(ROUND(H39/H38,4),0))</f>
        <v>0.97970000000000002</v>
      </c>
      <c r="I40" s="103">
        <f t="shared" ref="I40" si="38">IF(I38=0,1,IFERROR(ROUND(I39/I38,4),0))</f>
        <v>0.99839999999999995</v>
      </c>
      <c r="J40" s="104">
        <f t="shared" ref="J40" si="39">IF(J38=0,1,IFERROR(ROUND(J39/J38,4),0))</f>
        <v>0.99550000000000005</v>
      </c>
      <c r="K40" s="105">
        <f t="shared" ref="K40" si="40">IF(K38=0,1,IFERROR(ROUND(K39/K38,4),0))</f>
        <v>0.99199999999999999</v>
      </c>
      <c r="L40" s="386"/>
      <c r="M40" s="389"/>
      <c r="N40" s="392"/>
      <c r="O40" s="389"/>
      <c r="P40" s="392"/>
      <c r="Q40" s="398"/>
      <c r="R40" s="404"/>
      <c r="S40" s="405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378" t="s">
        <v>289</v>
      </c>
      <c r="B43" s="378"/>
      <c r="C43" s="378"/>
      <c r="D43" s="378"/>
      <c r="E43" s="23" t="s">
        <v>290</v>
      </c>
      <c r="F43" s="5"/>
      <c r="G43" s="5"/>
      <c r="H43" s="5"/>
      <c r="I43" s="5"/>
      <c r="J43" s="5"/>
      <c r="K43" s="5"/>
      <c r="L43" s="22" t="s">
        <v>274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374" t="s">
        <v>249</v>
      </c>
      <c r="F44" s="376" t="s">
        <v>267</v>
      </c>
      <c r="G44" s="299" t="str">
        <f>TEXT(DATE(LEFT(RIGHT($A$2,9),4),10,1),"m/d/yy")&amp;" - "&amp;TEXT(DATE(LEFT(RIGHT($A$2,9),4),12,31),"m/d/yy")</f>
        <v>10/1/19 - 12/31/19</v>
      </c>
      <c r="H44" s="300" t="str">
        <f>TEXT(DATE(RIGHT($A$2,4),1,1),"m/d/yy")&amp;" - "&amp;TEXT(DATE(RIGHT($A$2,4),3,31),"m/d/yy")</f>
        <v>1/1/20 - 3/31/20</v>
      </c>
      <c r="I44" s="300" t="str">
        <f>TEXT(DATE(RIGHT($A$2,4),4,1),"m/d/yy")&amp;" - "&amp;TEXT(DATE(RIGHT($A$2,4),6,30),"m/d/yy")</f>
        <v>4/1/20 - 6/30/20</v>
      </c>
      <c r="J44" s="301" t="str">
        <f>TEXT(DATE(RIGHT($A$2,4),7,1),"m/d/yy")&amp;" - "&amp;TEXT(DATE(RIGHT($A$2,4),9,30),"m/d/yy")</f>
        <v>7/1/20 - 9/30/20</v>
      </c>
      <c r="K44" s="406" t="s">
        <v>272</v>
      </c>
      <c r="L44" s="365" t="str">
        <f t="shared" ref="L44:M44" si="41">TEXT(DATE(LEFT(RIGHT($A$2,9),4),10,1),"m/d/yy")&amp;" - "&amp;TEXT(DATE(LEFT(RIGHT($A$2,9),4),12,31),"m/d/yy")</f>
        <v>10/1/19 - 12/31/19</v>
      </c>
      <c r="M44" s="366" t="str">
        <f t="shared" si="41"/>
        <v>10/1/19 - 12/31/19</v>
      </c>
      <c r="N44" s="365" t="str">
        <f t="shared" ref="N44:O44" si="42">TEXT(DATE(RIGHT($A$2,4),1,1),"m/d/yy")&amp;" - "&amp;TEXT(DATE(RIGHT($A$2,4),3,31),"m/d/yy")</f>
        <v>1/1/20 - 3/31/20</v>
      </c>
      <c r="O44" s="366" t="str">
        <f t="shared" si="42"/>
        <v>1/1/20 - 3/31/20</v>
      </c>
      <c r="P44" s="365" t="str">
        <f t="shared" ref="P44:Q44" si="43">TEXT(DATE(RIGHT($A$2,4),4,1),"m/d/yy")&amp;" - "&amp;TEXT(DATE(RIGHT($A$2,4),6,30),"m/d/yy")</f>
        <v>4/1/20 - 6/30/20</v>
      </c>
      <c r="Q44" s="367" t="str">
        <f t="shared" si="43"/>
        <v>4/1/20 - 6/30/20</v>
      </c>
      <c r="R44" s="382" t="str">
        <f t="shared" ref="R44:S44" si="44">TEXT(DATE(RIGHT($A$2,4),7,1),"m/d/yy")&amp;" - "&amp;TEXT(DATE(RIGHT($A$2,4),9,30),"m/d/yy")</f>
        <v>7/1/20 - 9/30/20</v>
      </c>
      <c r="S44" s="383" t="str">
        <f t="shared" si="44"/>
        <v>7/1/20 - 9/30/20</v>
      </c>
    </row>
    <row r="45" spans="1:19" ht="15.75" customHeight="1" thickBot="1" x14ac:dyDescent="0.25">
      <c r="B45" s="26"/>
      <c r="C45" s="402"/>
      <c r="D45" s="403"/>
      <c r="E45" s="375"/>
      <c r="F45" s="377"/>
      <c r="G45" s="302" t="s">
        <v>268</v>
      </c>
      <c r="H45" s="303" t="s">
        <v>269</v>
      </c>
      <c r="I45" s="303" t="s">
        <v>270</v>
      </c>
      <c r="J45" s="304" t="s">
        <v>271</v>
      </c>
      <c r="K45" s="407"/>
      <c r="L45" s="297" t="s">
        <v>250</v>
      </c>
      <c r="M45" s="298" t="s">
        <v>260</v>
      </c>
      <c r="N45" s="297" t="s">
        <v>250</v>
      </c>
      <c r="O45" s="298" t="s">
        <v>260</v>
      </c>
      <c r="P45" s="297" t="s">
        <v>250</v>
      </c>
      <c r="Q45" s="298" t="s">
        <v>260</v>
      </c>
      <c r="R45" s="297" t="s">
        <v>250</v>
      </c>
      <c r="S45" s="298" t="s">
        <v>260</v>
      </c>
    </row>
    <row r="46" spans="1:19" x14ac:dyDescent="0.2">
      <c r="B46" s="368" t="s">
        <v>273</v>
      </c>
      <c r="C46" s="369"/>
      <c r="D46" s="140" t="s">
        <v>261</v>
      </c>
      <c r="E46" s="379">
        <v>0.8</v>
      </c>
      <c r="F46" s="362" t="s">
        <v>276</v>
      </c>
      <c r="G46" s="45">
        <v>81466</v>
      </c>
      <c r="H46" s="46">
        <v>83844</v>
      </c>
      <c r="I46" s="46">
        <v>60219</v>
      </c>
      <c r="J46" s="47">
        <v>78621</v>
      </c>
      <c r="K46" s="35">
        <f>SUM(G46:J46)</f>
        <v>304150</v>
      </c>
      <c r="L46" s="384"/>
      <c r="M46" s="387"/>
      <c r="N46" s="390"/>
      <c r="O46" s="387"/>
      <c r="P46" s="390"/>
      <c r="Q46" s="396"/>
      <c r="R46" s="393"/>
      <c r="S46" s="399"/>
    </row>
    <row r="47" spans="1:19" ht="16.5" thickBot="1" x14ac:dyDescent="0.25">
      <c r="B47" s="370"/>
      <c r="C47" s="371"/>
      <c r="D47" s="139" t="s">
        <v>280</v>
      </c>
      <c r="E47" s="380"/>
      <c r="F47" s="363"/>
      <c r="G47" s="42">
        <v>80302</v>
      </c>
      <c r="H47" s="43">
        <v>82961</v>
      </c>
      <c r="I47" s="43">
        <v>59764</v>
      </c>
      <c r="J47" s="44">
        <v>78464</v>
      </c>
      <c r="K47" s="37">
        <f>SUM(G47:J47)</f>
        <v>301491</v>
      </c>
      <c r="L47" s="385"/>
      <c r="M47" s="388"/>
      <c r="N47" s="391"/>
      <c r="O47" s="388"/>
      <c r="P47" s="391"/>
      <c r="Q47" s="397"/>
      <c r="R47" s="394"/>
      <c r="S47" s="400"/>
    </row>
    <row r="48" spans="1:19" ht="17.25" thickTop="1" thickBot="1" x14ac:dyDescent="0.25">
      <c r="B48" s="372"/>
      <c r="C48" s="373"/>
      <c r="D48" s="36" t="s">
        <v>253</v>
      </c>
      <c r="E48" s="381"/>
      <c r="F48" s="364"/>
      <c r="G48" s="38">
        <f>IF(G46=0,1,IFERROR(ROUND(G47/G46,4),0))</f>
        <v>0.98570000000000002</v>
      </c>
      <c r="H48" s="39">
        <f t="shared" ref="H48" si="45">IF(H46=0,1,IFERROR(ROUND(H47/H46,4),0))</f>
        <v>0.98950000000000005</v>
      </c>
      <c r="I48" s="39">
        <f t="shared" ref="I48" si="46">IF(I46=0,1,IFERROR(ROUND(I47/I46,4),0))</f>
        <v>0.99239999999999995</v>
      </c>
      <c r="J48" s="40">
        <f t="shared" ref="J48" si="47">IF(J46=0,1,IFERROR(ROUND(J47/J46,4),0))</f>
        <v>0.998</v>
      </c>
      <c r="K48" s="41">
        <f t="shared" ref="K48" si="48">IF(K46=0,1,IFERROR(ROUND(K47/K46,4),0))</f>
        <v>0.99129999999999996</v>
      </c>
      <c r="L48" s="386"/>
      <c r="M48" s="389"/>
      <c r="N48" s="392"/>
      <c r="O48" s="389"/>
      <c r="P48" s="392"/>
      <c r="Q48" s="398"/>
      <c r="R48" s="395"/>
      <c r="S48" s="401"/>
    </row>
    <row r="49" spans="1:19" x14ac:dyDescent="0.2">
      <c r="A49" s="1"/>
      <c r="B49" s="368" t="s">
        <v>277</v>
      </c>
      <c r="C49" s="369"/>
      <c r="D49" s="140" t="s">
        <v>261</v>
      </c>
      <c r="E49" s="379">
        <v>0.8</v>
      </c>
      <c r="F49" s="362" t="s">
        <v>276</v>
      </c>
      <c r="G49" s="45">
        <v>36614</v>
      </c>
      <c r="H49" s="46">
        <v>38992</v>
      </c>
      <c r="I49" s="46">
        <v>27176</v>
      </c>
      <c r="J49" s="47">
        <v>36181</v>
      </c>
      <c r="K49" s="35">
        <f>SUM(G49:J49)</f>
        <v>138963</v>
      </c>
      <c r="L49" s="384"/>
      <c r="M49" s="387"/>
      <c r="N49" s="390"/>
      <c r="O49" s="387"/>
      <c r="P49" s="390"/>
      <c r="Q49" s="396"/>
      <c r="R49" s="393"/>
      <c r="S49" s="399"/>
    </row>
    <row r="50" spans="1:19" ht="16.5" thickBot="1" x14ac:dyDescent="0.25">
      <c r="A50" s="1"/>
      <c r="B50" s="370"/>
      <c r="C50" s="371"/>
      <c r="D50" s="139" t="s">
        <v>280</v>
      </c>
      <c r="E50" s="380"/>
      <c r="F50" s="363"/>
      <c r="G50" s="42">
        <v>36223</v>
      </c>
      <c r="H50" s="43">
        <v>38848</v>
      </c>
      <c r="I50" s="43">
        <v>27023</v>
      </c>
      <c r="J50" s="44">
        <v>36094</v>
      </c>
      <c r="K50" s="37">
        <f>SUM(G50:J50)</f>
        <v>138188</v>
      </c>
      <c r="L50" s="385"/>
      <c r="M50" s="388"/>
      <c r="N50" s="391"/>
      <c r="O50" s="388"/>
      <c r="P50" s="391"/>
      <c r="Q50" s="397"/>
      <c r="R50" s="394"/>
      <c r="S50" s="400"/>
    </row>
    <row r="51" spans="1:19" ht="17.25" thickTop="1" thickBot="1" x14ac:dyDescent="0.25">
      <c r="A51" s="1"/>
      <c r="B51" s="372"/>
      <c r="C51" s="373"/>
      <c r="D51" s="36" t="s">
        <v>253</v>
      </c>
      <c r="E51" s="381"/>
      <c r="F51" s="364"/>
      <c r="G51" s="38">
        <f>IF(G49=0,1,IFERROR(ROUND(G50/G49,4),0))</f>
        <v>0.98929999999999996</v>
      </c>
      <c r="H51" s="39">
        <f t="shared" ref="H51" si="49">IF(H49=0,1,IFERROR(ROUND(H50/H49,4),0))</f>
        <v>0.99629999999999996</v>
      </c>
      <c r="I51" s="39">
        <f t="shared" ref="I51" si="50">IF(I49=0,1,IFERROR(ROUND(I50/I49,4),0))</f>
        <v>0.99439999999999995</v>
      </c>
      <c r="J51" s="40">
        <f t="shared" ref="J51" si="51">IF(J49=0,1,IFERROR(ROUND(J50/J49,4),0))</f>
        <v>0.99760000000000004</v>
      </c>
      <c r="K51" s="41">
        <f t="shared" ref="K51" si="52">IF(K49=0,1,IFERROR(ROUND(K50/K49,4),0))</f>
        <v>0.99439999999999995</v>
      </c>
      <c r="L51" s="386"/>
      <c r="M51" s="389"/>
      <c r="N51" s="392"/>
      <c r="O51" s="389"/>
      <c r="P51" s="392"/>
      <c r="Q51" s="398"/>
      <c r="R51" s="395"/>
      <c r="S51" s="401"/>
    </row>
    <row r="52" spans="1:19" x14ac:dyDescent="0.2">
      <c r="A52" s="1"/>
      <c r="B52" s="368" t="s">
        <v>262</v>
      </c>
      <c r="C52" s="369"/>
      <c r="D52" s="140" t="s">
        <v>261</v>
      </c>
      <c r="E52" s="379">
        <v>0.8</v>
      </c>
      <c r="F52" s="362" t="s">
        <v>276</v>
      </c>
      <c r="G52" s="45">
        <v>10990</v>
      </c>
      <c r="H52" s="46">
        <v>10133</v>
      </c>
      <c r="I52" s="46">
        <v>7422</v>
      </c>
      <c r="J52" s="47">
        <v>8436</v>
      </c>
      <c r="K52" s="35">
        <f>SUM(G52:J52)</f>
        <v>36981</v>
      </c>
      <c r="L52" s="384"/>
      <c r="M52" s="387"/>
      <c r="N52" s="390"/>
      <c r="O52" s="387"/>
      <c r="P52" s="390"/>
      <c r="Q52" s="396"/>
      <c r="R52" s="393"/>
      <c r="S52" s="399"/>
    </row>
    <row r="53" spans="1:19" ht="16.5" thickBot="1" x14ac:dyDescent="0.25">
      <c r="A53" s="1"/>
      <c r="B53" s="370"/>
      <c r="C53" s="371"/>
      <c r="D53" s="139" t="s">
        <v>280</v>
      </c>
      <c r="E53" s="380"/>
      <c r="F53" s="363"/>
      <c r="G53" s="42">
        <v>10951</v>
      </c>
      <c r="H53" s="43">
        <v>10107</v>
      </c>
      <c r="I53" s="43">
        <v>7409</v>
      </c>
      <c r="J53" s="44">
        <v>8426</v>
      </c>
      <c r="K53" s="37">
        <f>SUM(G53:J53)</f>
        <v>36893</v>
      </c>
      <c r="L53" s="385"/>
      <c r="M53" s="388"/>
      <c r="N53" s="391"/>
      <c r="O53" s="388"/>
      <c r="P53" s="391"/>
      <c r="Q53" s="397"/>
      <c r="R53" s="394"/>
      <c r="S53" s="400"/>
    </row>
    <row r="54" spans="1:19" ht="17.25" thickTop="1" thickBot="1" x14ac:dyDescent="0.25">
      <c r="A54" s="1"/>
      <c r="B54" s="372"/>
      <c r="C54" s="373"/>
      <c r="D54" s="36" t="s">
        <v>253</v>
      </c>
      <c r="E54" s="381"/>
      <c r="F54" s="364"/>
      <c r="G54" s="38">
        <f>IF(G52=0,1,IFERROR(ROUND(G53/G52,4),0))</f>
        <v>0.99650000000000005</v>
      </c>
      <c r="H54" s="39">
        <f t="shared" ref="H54" si="53">IF(H52=0,1,IFERROR(ROUND(H53/H52,4),0))</f>
        <v>0.99739999999999995</v>
      </c>
      <c r="I54" s="39">
        <f t="shared" ref="I54" si="54">IF(I52=0,1,IFERROR(ROUND(I53/I52,4),0))</f>
        <v>0.99819999999999998</v>
      </c>
      <c r="J54" s="40">
        <f t="shared" ref="J54" si="55">IF(J52=0,1,IFERROR(ROUND(J53/J52,4),0))</f>
        <v>0.99880000000000002</v>
      </c>
      <c r="K54" s="41">
        <f t="shared" ref="K54" si="56">IF(K52=0,1,IFERROR(ROUND(K53/K52,4),0))</f>
        <v>0.99760000000000004</v>
      </c>
      <c r="L54" s="386"/>
      <c r="M54" s="389"/>
      <c r="N54" s="392"/>
      <c r="O54" s="389"/>
      <c r="P54" s="392"/>
      <c r="Q54" s="398"/>
      <c r="R54" s="395"/>
      <c r="S54" s="401"/>
    </row>
    <row r="55" spans="1:19" x14ac:dyDescent="0.2">
      <c r="A55" s="1"/>
      <c r="B55" s="368" t="s">
        <v>278</v>
      </c>
      <c r="C55" s="369"/>
      <c r="D55" s="140" t="s">
        <v>261</v>
      </c>
      <c r="E55" s="379">
        <v>0.8</v>
      </c>
      <c r="F55" s="362" t="s">
        <v>276</v>
      </c>
      <c r="G55" s="45">
        <v>16164</v>
      </c>
      <c r="H55" s="46">
        <v>18363</v>
      </c>
      <c r="I55" s="46">
        <v>16169</v>
      </c>
      <c r="J55" s="47">
        <v>17232</v>
      </c>
      <c r="K55" s="35">
        <f>SUM(G55:J55)</f>
        <v>67928</v>
      </c>
      <c r="L55" s="384"/>
      <c r="M55" s="387"/>
      <c r="N55" s="390"/>
      <c r="O55" s="387"/>
      <c r="P55" s="390"/>
      <c r="Q55" s="396"/>
      <c r="R55" s="393"/>
      <c r="S55" s="399"/>
    </row>
    <row r="56" spans="1:19" ht="16.5" thickBot="1" x14ac:dyDescent="0.25">
      <c r="A56" s="1"/>
      <c r="B56" s="370"/>
      <c r="C56" s="371"/>
      <c r="D56" s="139" t="s">
        <v>280</v>
      </c>
      <c r="E56" s="380"/>
      <c r="F56" s="363"/>
      <c r="G56" s="42">
        <v>15751</v>
      </c>
      <c r="H56" s="43">
        <v>17976</v>
      </c>
      <c r="I56" s="43">
        <v>15978</v>
      </c>
      <c r="J56" s="44">
        <v>17153</v>
      </c>
      <c r="K56" s="37">
        <f>SUM(G56:J56)</f>
        <v>66858</v>
      </c>
      <c r="L56" s="385"/>
      <c r="M56" s="388"/>
      <c r="N56" s="391"/>
      <c r="O56" s="388"/>
      <c r="P56" s="391"/>
      <c r="Q56" s="397"/>
      <c r="R56" s="394"/>
      <c r="S56" s="400"/>
    </row>
    <row r="57" spans="1:19" ht="17.25" thickTop="1" thickBot="1" x14ac:dyDescent="0.25">
      <c r="A57" s="1"/>
      <c r="B57" s="372"/>
      <c r="C57" s="373"/>
      <c r="D57" s="36" t="s">
        <v>253</v>
      </c>
      <c r="E57" s="381"/>
      <c r="F57" s="364"/>
      <c r="G57" s="38">
        <f>IF(G55=0,1,IFERROR(ROUND(G56/G55,4),0))</f>
        <v>0.97440000000000004</v>
      </c>
      <c r="H57" s="39">
        <f t="shared" ref="H57" si="57">IF(H55=0,1,IFERROR(ROUND(H56/H55,4),0))</f>
        <v>0.97889999999999999</v>
      </c>
      <c r="I57" s="39">
        <f t="shared" ref="I57" si="58">IF(I55=0,1,IFERROR(ROUND(I56/I55,4),0))</f>
        <v>0.98819999999999997</v>
      </c>
      <c r="J57" s="40">
        <f t="shared" ref="J57" si="59">IF(J55=0,1,IFERROR(ROUND(J56/J55,4),0))</f>
        <v>0.99539999999999995</v>
      </c>
      <c r="K57" s="41">
        <f t="shared" ref="K57" si="60">IF(K55=0,1,IFERROR(ROUND(K56/K55,4),0))</f>
        <v>0.98419999999999996</v>
      </c>
      <c r="L57" s="386"/>
      <c r="M57" s="389"/>
      <c r="N57" s="392"/>
      <c r="O57" s="389"/>
      <c r="P57" s="392"/>
      <c r="Q57" s="398"/>
      <c r="R57" s="395"/>
      <c r="S57" s="401"/>
    </row>
    <row r="58" spans="1:19" x14ac:dyDescent="0.2">
      <c r="A58" s="1"/>
      <c r="B58" s="368" t="s">
        <v>281</v>
      </c>
      <c r="C58" s="369"/>
      <c r="D58" s="140" t="s">
        <v>261</v>
      </c>
      <c r="E58" s="379">
        <v>0.8</v>
      </c>
      <c r="F58" s="362" t="s">
        <v>276</v>
      </c>
      <c r="G58" s="45">
        <v>44926</v>
      </c>
      <c r="H58" s="46">
        <v>53779</v>
      </c>
      <c r="I58" s="46">
        <v>43857</v>
      </c>
      <c r="J58" s="47">
        <v>45720</v>
      </c>
      <c r="K58" s="35">
        <f>SUM(G58:J58)</f>
        <v>188282</v>
      </c>
      <c r="L58" s="384"/>
      <c r="M58" s="387"/>
      <c r="N58" s="390"/>
      <c r="O58" s="387"/>
      <c r="P58" s="390"/>
      <c r="Q58" s="396"/>
      <c r="R58" s="393"/>
      <c r="S58" s="399"/>
    </row>
    <row r="59" spans="1:19" ht="16.5" thickBot="1" x14ac:dyDescent="0.25">
      <c r="A59" s="1"/>
      <c r="B59" s="370"/>
      <c r="C59" s="371"/>
      <c r="D59" s="139" t="s">
        <v>280</v>
      </c>
      <c r="E59" s="380"/>
      <c r="F59" s="363"/>
      <c r="G59" s="42">
        <v>43264</v>
      </c>
      <c r="H59" s="43">
        <v>51782</v>
      </c>
      <c r="I59" s="43">
        <v>43810</v>
      </c>
      <c r="J59" s="44">
        <v>44966</v>
      </c>
      <c r="K59" s="37">
        <f>SUM(G59:J59)</f>
        <v>183822</v>
      </c>
      <c r="L59" s="385"/>
      <c r="M59" s="388"/>
      <c r="N59" s="391"/>
      <c r="O59" s="388"/>
      <c r="P59" s="391"/>
      <c r="Q59" s="397"/>
      <c r="R59" s="394"/>
      <c r="S59" s="400"/>
    </row>
    <row r="60" spans="1:19" ht="17.25" thickTop="1" thickBot="1" x14ac:dyDescent="0.25">
      <c r="A60" s="1"/>
      <c r="B60" s="372"/>
      <c r="C60" s="373"/>
      <c r="D60" s="36" t="s">
        <v>253</v>
      </c>
      <c r="E60" s="381"/>
      <c r="F60" s="364"/>
      <c r="G60" s="38">
        <f>IF(G58=0,1,IFERROR(ROUND(G59/G58,4),0))</f>
        <v>0.96299999999999997</v>
      </c>
      <c r="H60" s="39">
        <f t="shared" ref="H60" si="61">IF(H58=0,1,IFERROR(ROUND(H59/H58,4),0))</f>
        <v>0.96289999999999998</v>
      </c>
      <c r="I60" s="39">
        <f t="shared" ref="I60" si="62">IF(I58=0,1,IFERROR(ROUND(I59/I58,4),0))</f>
        <v>0.99890000000000001</v>
      </c>
      <c r="J60" s="40">
        <f t="shared" ref="J60" si="63">IF(J58=0,1,IFERROR(ROUND(J59/J58,4),0))</f>
        <v>0.98350000000000004</v>
      </c>
      <c r="K60" s="41">
        <f t="shared" ref="K60" si="64">IF(K58=0,1,IFERROR(ROUND(K59/K58,4),0))</f>
        <v>0.97629999999999995</v>
      </c>
      <c r="L60" s="386"/>
      <c r="M60" s="389"/>
      <c r="N60" s="392"/>
      <c r="O60" s="389"/>
      <c r="P60" s="392"/>
      <c r="Q60" s="398"/>
      <c r="R60" s="395"/>
      <c r="S60" s="401"/>
    </row>
    <row r="61" spans="1:19" x14ac:dyDescent="0.2">
      <c r="A61" s="1"/>
      <c r="B61" s="368" t="s">
        <v>282</v>
      </c>
      <c r="C61" s="369"/>
      <c r="D61" s="140" t="s">
        <v>261</v>
      </c>
      <c r="E61" s="379">
        <v>0.8</v>
      </c>
      <c r="F61" s="362" t="s">
        <v>276</v>
      </c>
      <c r="G61" s="45">
        <v>44926</v>
      </c>
      <c r="H61" s="46">
        <v>48747</v>
      </c>
      <c r="I61" s="46">
        <v>30732</v>
      </c>
      <c r="J61" s="47">
        <v>32425</v>
      </c>
      <c r="K61" s="35">
        <f>SUM(G61:J61)</f>
        <v>156830</v>
      </c>
      <c r="L61" s="384"/>
      <c r="M61" s="387"/>
      <c r="N61" s="390"/>
      <c r="O61" s="387"/>
      <c r="P61" s="390"/>
      <c r="Q61" s="396"/>
      <c r="R61" s="393"/>
      <c r="S61" s="399"/>
    </row>
    <row r="62" spans="1:19" ht="16.5" thickBot="1" x14ac:dyDescent="0.25">
      <c r="A62" s="1"/>
      <c r="B62" s="370"/>
      <c r="C62" s="371"/>
      <c r="D62" s="139" t="s">
        <v>280</v>
      </c>
      <c r="E62" s="380"/>
      <c r="F62" s="363"/>
      <c r="G62" s="42">
        <v>43264</v>
      </c>
      <c r="H62" s="43">
        <v>46286</v>
      </c>
      <c r="I62" s="43">
        <v>30682</v>
      </c>
      <c r="J62" s="44">
        <v>32201</v>
      </c>
      <c r="K62" s="37">
        <f>SUM(G62:J62)</f>
        <v>152433</v>
      </c>
      <c r="L62" s="385"/>
      <c r="M62" s="388"/>
      <c r="N62" s="391"/>
      <c r="O62" s="388"/>
      <c r="P62" s="391"/>
      <c r="Q62" s="397"/>
      <c r="R62" s="394"/>
      <c r="S62" s="400"/>
    </row>
    <row r="63" spans="1:19" ht="17.25" thickTop="1" thickBot="1" x14ac:dyDescent="0.25">
      <c r="A63" s="1"/>
      <c r="B63" s="372"/>
      <c r="C63" s="373"/>
      <c r="D63" s="36" t="s">
        <v>253</v>
      </c>
      <c r="E63" s="381"/>
      <c r="F63" s="364"/>
      <c r="G63" s="38">
        <f>IF(G61=0,1,IFERROR(ROUND(G62/G61,4),0))</f>
        <v>0.96299999999999997</v>
      </c>
      <c r="H63" s="39">
        <f t="shared" ref="H63" si="65">IF(H61=0,1,IFERROR(ROUND(H62/H61,4),0))</f>
        <v>0.94950000000000001</v>
      </c>
      <c r="I63" s="39">
        <f t="shared" ref="I63" si="66">IF(I61=0,1,IFERROR(ROUND(I62/I61,4),0))</f>
        <v>0.99839999999999995</v>
      </c>
      <c r="J63" s="40">
        <f t="shared" ref="J63" si="67">IF(J61=0,1,IFERROR(ROUND(J62/J61,4),0))</f>
        <v>0.99309999999999998</v>
      </c>
      <c r="K63" s="41">
        <f t="shared" ref="K63" si="68">IF(K61=0,1,IFERROR(ROUND(K62/K61,4),0))</f>
        <v>0.97199999999999998</v>
      </c>
      <c r="L63" s="386"/>
      <c r="M63" s="389"/>
      <c r="N63" s="392"/>
      <c r="O63" s="389"/>
      <c r="P63" s="392"/>
      <c r="Q63" s="398"/>
      <c r="R63" s="395"/>
      <c r="S63" s="401"/>
    </row>
    <row r="64" spans="1:19" x14ac:dyDescent="0.2">
      <c r="A64" s="1"/>
      <c r="B64" s="368" t="s">
        <v>283</v>
      </c>
      <c r="C64" s="369"/>
      <c r="D64" s="140" t="s">
        <v>261</v>
      </c>
      <c r="E64" s="379">
        <v>0.8</v>
      </c>
      <c r="F64" s="362" t="s">
        <v>276</v>
      </c>
      <c r="G64" s="45">
        <v>21661</v>
      </c>
      <c r="H64" s="46">
        <v>21867</v>
      </c>
      <c r="I64" s="46">
        <v>20563</v>
      </c>
      <c r="J64" s="47">
        <v>22771</v>
      </c>
      <c r="K64" s="35">
        <f>SUM(G64:J64)</f>
        <v>86862</v>
      </c>
      <c r="L64" s="384"/>
      <c r="M64" s="387"/>
      <c r="N64" s="390"/>
      <c r="O64" s="387"/>
      <c r="P64" s="390"/>
      <c r="Q64" s="396"/>
      <c r="R64" s="393"/>
      <c r="S64" s="399"/>
    </row>
    <row r="65" spans="1:19" ht="16.5" thickBot="1" x14ac:dyDescent="0.25">
      <c r="A65" s="1"/>
      <c r="B65" s="370"/>
      <c r="C65" s="371"/>
      <c r="D65" s="139" t="s">
        <v>280</v>
      </c>
      <c r="E65" s="380"/>
      <c r="F65" s="363"/>
      <c r="G65" s="42">
        <v>20002</v>
      </c>
      <c r="H65" s="43">
        <v>21619</v>
      </c>
      <c r="I65" s="43">
        <v>20163</v>
      </c>
      <c r="J65" s="44">
        <v>18982</v>
      </c>
      <c r="K65" s="37">
        <f>SUM(G65:J65)</f>
        <v>80766</v>
      </c>
      <c r="L65" s="385"/>
      <c r="M65" s="388"/>
      <c r="N65" s="391"/>
      <c r="O65" s="388"/>
      <c r="P65" s="391"/>
      <c r="Q65" s="397"/>
      <c r="R65" s="394"/>
      <c r="S65" s="400"/>
    </row>
    <row r="66" spans="1:19" ht="17.25" thickTop="1" thickBot="1" x14ac:dyDescent="0.25">
      <c r="A66" s="1"/>
      <c r="B66" s="372"/>
      <c r="C66" s="373"/>
      <c r="D66" s="36" t="s">
        <v>253</v>
      </c>
      <c r="E66" s="381"/>
      <c r="F66" s="364"/>
      <c r="G66" s="38">
        <f>IF(G64=0,1,IFERROR(ROUND(G65/G64,4),0))</f>
        <v>0.9234</v>
      </c>
      <c r="H66" s="39">
        <f t="shared" ref="H66" si="69">IF(H64=0,1,IFERROR(ROUND(H65/H64,4),0))</f>
        <v>0.98870000000000002</v>
      </c>
      <c r="I66" s="39">
        <f t="shared" ref="I66" si="70">IF(I64=0,1,IFERROR(ROUND(I65/I64,4),0))</f>
        <v>0.98050000000000004</v>
      </c>
      <c r="J66" s="40">
        <f t="shared" ref="J66" si="71">IF(J64=0,1,IFERROR(ROUND(J65/J64,4),0))</f>
        <v>0.83360000000000001</v>
      </c>
      <c r="K66" s="41">
        <f t="shared" ref="K66" si="72">IF(K64=0,1,IFERROR(ROUND(K65/K64,4),0))</f>
        <v>0.92979999999999996</v>
      </c>
      <c r="L66" s="386"/>
      <c r="M66" s="389"/>
      <c r="N66" s="392"/>
      <c r="O66" s="389"/>
      <c r="P66" s="392"/>
      <c r="Q66" s="398"/>
      <c r="R66" s="395"/>
      <c r="S66" s="401"/>
    </row>
    <row r="67" spans="1:19" x14ac:dyDescent="0.2">
      <c r="A67" s="1"/>
      <c r="B67" s="368" t="s">
        <v>284</v>
      </c>
      <c r="C67" s="369"/>
      <c r="D67" s="140" t="s">
        <v>261</v>
      </c>
      <c r="E67" s="379">
        <v>0.8</v>
      </c>
      <c r="F67" s="362" t="s">
        <v>276</v>
      </c>
      <c r="G67" s="45">
        <v>41066</v>
      </c>
      <c r="H67" s="46">
        <v>41318</v>
      </c>
      <c r="I67" s="46">
        <v>34306</v>
      </c>
      <c r="J67" s="47">
        <v>43916</v>
      </c>
      <c r="K67" s="35">
        <f>SUM(G67:J67)</f>
        <v>160606</v>
      </c>
      <c r="L67" s="384"/>
      <c r="M67" s="387"/>
      <c r="N67" s="390"/>
      <c r="O67" s="387"/>
      <c r="P67" s="390"/>
      <c r="Q67" s="396"/>
      <c r="R67" s="393"/>
      <c r="S67" s="399"/>
    </row>
    <row r="68" spans="1:19" ht="16.5" thickBot="1" x14ac:dyDescent="0.25">
      <c r="A68" s="1"/>
      <c r="B68" s="370"/>
      <c r="C68" s="371"/>
      <c r="D68" s="139" t="s">
        <v>280</v>
      </c>
      <c r="E68" s="380"/>
      <c r="F68" s="363"/>
      <c r="G68" s="42">
        <v>39463</v>
      </c>
      <c r="H68" s="43">
        <v>39346</v>
      </c>
      <c r="I68" s="43">
        <v>34036</v>
      </c>
      <c r="J68" s="44">
        <v>42380</v>
      </c>
      <c r="K68" s="37">
        <f>SUM(G68:J68)</f>
        <v>155225</v>
      </c>
      <c r="L68" s="385"/>
      <c r="M68" s="388"/>
      <c r="N68" s="391"/>
      <c r="O68" s="388"/>
      <c r="P68" s="391"/>
      <c r="Q68" s="397"/>
      <c r="R68" s="394"/>
      <c r="S68" s="400"/>
    </row>
    <row r="69" spans="1:19" ht="17.25" thickTop="1" thickBot="1" x14ac:dyDescent="0.25">
      <c r="A69" s="1"/>
      <c r="B69" s="372"/>
      <c r="C69" s="373"/>
      <c r="D69" s="36" t="s">
        <v>253</v>
      </c>
      <c r="E69" s="381"/>
      <c r="F69" s="364"/>
      <c r="G69" s="38">
        <f>IF(G67=0,1,IFERROR(ROUND(G68/G67,4),0))</f>
        <v>0.96099999999999997</v>
      </c>
      <c r="H69" s="39">
        <f t="shared" ref="H69" si="73">IF(H67=0,1,IFERROR(ROUND(H68/H67,4),0))</f>
        <v>0.95230000000000004</v>
      </c>
      <c r="I69" s="39">
        <f t="shared" ref="I69" si="74">IF(I67=0,1,IFERROR(ROUND(I68/I67,4),0))</f>
        <v>0.99209999999999998</v>
      </c>
      <c r="J69" s="40">
        <f t="shared" ref="J69" si="75">IF(J67=0,1,IFERROR(ROUND(J68/J67,4),0))</f>
        <v>0.96499999999999997</v>
      </c>
      <c r="K69" s="41">
        <f t="shared" ref="K69" si="76">IF(K67=0,1,IFERROR(ROUND(K68/K67,4),0))</f>
        <v>0.96650000000000003</v>
      </c>
      <c r="L69" s="386"/>
      <c r="M69" s="389"/>
      <c r="N69" s="392"/>
      <c r="O69" s="389"/>
      <c r="P69" s="392"/>
      <c r="Q69" s="398"/>
      <c r="R69" s="395"/>
      <c r="S69" s="401"/>
    </row>
    <row r="70" spans="1:19" x14ac:dyDescent="0.2">
      <c r="A70" s="1"/>
      <c r="B70" s="368" t="s">
        <v>285</v>
      </c>
      <c r="C70" s="369"/>
      <c r="D70" s="140" t="s">
        <v>261</v>
      </c>
      <c r="E70" s="379">
        <v>0.8</v>
      </c>
      <c r="F70" s="362" t="s">
        <v>276</v>
      </c>
      <c r="G70" s="45">
        <v>812</v>
      </c>
      <c r="H70" s="46">
        <v>1156</v>
      </c>
      <c r="I70" s="46">
        <v>988</v>
      </c>
      <c r="J70" s="47">
        <v>1213</v>
      </c>
      <c r="K70" s="35">
        <f>SUM(G70:J70)</f>
        <v>4169</v>
      </c>
      <c r="L70" s="384"/>
      <c r="M70" s="387"/>
      <c r="N70" s="390"/>
      <c r="O70" s="387"/>
      <c r="P70" s="390"/>
      <c r="Q70" s="396"/>
      <c r="R70" s="393"/>
      <c r="S70" s="399"/>
    </row>
    <row r="71" spans="1:19" ht="16.5" thickBot="1" x14ac:dyDescent="0.25">
      <c r="A71" s="1"/>
      <c r="B71" s="370"/>
      <c r="C71" s="371"/>
      <c r="D71" s="139" t="s">
        <v>280</v>
      </c>
      <c r="E71" s="380"/>
      <c r="F71" s="363"/>
      <c r="G71" s="42">
        <v>809</v>
      </c>
      <c r="H71" s="43">
        <v>1104</v>
      </c>
      <c r="I71" s="43">
        <v>982</v>
      </c>
      <c r="J71" s="44">
        <v>1205</v>
      </c>
      <c r="K71" s="37">
        <f>SUM(G71:J71)</f>
        <v>4100</v>
      </c>
      <c r="L71" s="385"/>
      <c r="M71" s="388"/>
      <c r="N71" s="391"/>
      <c r="O71" s="388"/>
      <c r="P71" s="391"/>
      <c r="Q71" s="397"/>
      <c r="R71" s="394"/>
      <c r="S71" s="400"/>
    </row>
    <row r="72" spans="1:19" ht="17.25" thickTop="1" thickBot="1" x14ac:dyDescent="0.25">
      <c r="A72" s="1"/>
      <c r="B72" s="372"/>
      <c r="C72" s="373"/>
      <c r="D72" s="36" t="s">
        <v>253</v>
      </c>
      <c r="E72" s="381"/>
      <c r="F72" s="364"/>
      <c r="G72" s="38">
        <f>IF(G70=0,1,IFERROR(ROUND(G71/G70,4),0))</f>
        <v>0.99629999999999996</v>
      </c>
      <c r="H72" s="39">
        <f t="shared" ref="H72" si="77">IF(H70=0,1,IFERROR(ROUND(H71/H70,4),0))</f>
        <v>0.95499999999999996</v>
      </c>
      <c r="I72" s="39">
        <f t="shared" ref="I72" si="78">IF(I70=0,1,IFERROR(ROUND(I71/I70,4),0))</f>
        <v>0.99390000000000001</v>
      </c>
      <c r="J72" s="40">
        <f t="shared" ref="J72" si="79">IF(J70=0,1,IFERROR(ROUND(J71/J70,4),0))</f>
        <v>0.99339999999999995</v>
      </c>
      <c r="K72" s="41">
        <f t="shared" ref="K72" si="80">IF(K70=0,1,IFERROR(ROUND(K71/K70,4),0))</f>
        <v>0.98340000000000005</v>
      </c>
      <c r="L72" s="386"/>
      <c r="M72" s="389"/>
      <c r="N72" s="392"/>
      <c r="O72" s="389"/>
      <c r="P72" s="392"/>
      <c r="Q72" s="398"/>
      <c r="R72" s="395"/>
      <c r="S72" s="401"/>
    </row>
    <row r="73" spans="1:19" x14ac:dyDescent="0.2">
      <c r="A73" s="1"/>
      <c r="B73" s="368" t="s">
        <v>286</v>
      </c>
      <c r="C73" s="369"/>
      <c r="D73" s="140" t="s">
        <v>261</v>
      </c>
      <c r="E73" s="379">
        <v>0.8</v>
      </c>
      <c r="F73" s="362" t="s">
        <v>287</v>
      </c>
      <c r="G73" s="45">
        <v>32269</v>
      </c>
      <c r="H73" s="46">
        <v>23586</v>
      </c>
      <c r="I73" s="46">
        <v>24082</v>
      </c>
      <c r="J73" s="47">
        <v>35909</v>
      </c>
      <c r="K73" s="35">
        <f>SUM(G73:J73)</f>
        <v>115846</v>
      </c>
      <c r="L73" s="384"/>
      <c r="M73" s="387"/>
      <c r="N73" s="390"/>
      <c r="O73" s="387"/>
      <c r="P73" s="390"/>
      <c r="Q73" s="396"/>
      <c r="R73" s="393"/>
      <c r="S73" s="399"/>
    </row>
    <row r="74" spans="1:19" ht="16.5" thickBot="1" x14ac:dyDescent="0.25">
      <c r="A74" s="1"/>
      <c r="B74" s="370"/>
      <c r="C74" s="371"/>
      <c r="D74" s="139" t="s">
        <v>288</v>
      </c>
      <c r="E74" s="380"/>
      <c r="F74" s="363"/>
      <c r="G74" s="42">
        <v>32177</v>
      </c>
      <c r="H74" s="43">
        <v>23432</v>
      </c>
      <c r="I74" s="43">
        <v>24025</v>
      </c>
      <c r="J74" s="44">
        <v>35752</v>
      </c>
      <c r="K74" s="37">
        <f>SUM(G74:J74)</f>
        <v>115386</v>
      </c>
      <c r="L74" s="385"/>
      <c r="M74" s="388"/>
      <c r="N74" s="391"/>
      <c r="O74" s="388"/>
      <c r="P74" s="391"/>
      <c r="Q74" s="397"/>
      <c r="R74" s="394"/>
      <c r="S74" s="400"/>
    </row>
    <row r="75" spans="1:19" ht="17.25" thickTop="1" thickBot="1" x14ac:dyDescent="0.25">
      <c r="A75" s="1"/>
      <c r="B75" s="372"/>
      <c r="C75" s="373"/>
      <c r="D75" s="36" t="s">
        <v>253</v>
      </c>
      <c r="E75" s="381"/>
      <c r="F75" s="364"/>
      <c r="G75" s="38">
        <f>IF(G73=0,1,IFERROR(ROUND(G74/G73,4),0))</f>
        <v>0.99709999999999999</v>
      </c>
      <c r="H75" s="39">
        <f t="shared" ref="H75" si="81">IF(H73=0,1,IFERROR(ROUND(H74/H73,4),0))</f>
        <v>0.99350000000000005</v>
      </c>
      <c r="I75" s="39">
        <f t="shared" ref="I75" si="82">IF(I73=0,1,IFERROR(ROUND(I74/I73,4),0))</f>
        <v>0.99760000000000004</v>
      </c>
      <c r="J75" s="40">
        <f t="shared" ref="J75" si="83">IF(J73=0,1,IFERROR(ROUND(J74/J73,4),0))</f>
        <v>0.99560000000000004</v>
      </c>
      <c r="K75" s="41">
        <f t="shared" ref="K75" si="84">IF(K73=0,1,IFERROR(ROUND(K74/K73,4),0))</f>
        <v>0.996</v>
      </c>
      <c r="L75" s="386"/>
      <c r="M75" s="389"/>
      <c r="N75" s="392"/>
      <c r="O75" s="389"/>
      <c r="P75" s="392"/>
      <c r="Q75" s="398"/>
      <c r="R75" s="404"/>
      <c r="S75" s="405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41"/>
      <c r="O79" s="141"/>
      <c r="P79" s="141"/>
    </row>
  </sheetData>
  <sheetProtection algorithmName="SHA-512" hashValue="WHTyzFQ1Mqm2YOqans6tBGZtTLNCUQHjnMcFN/rk6UWlIk+iG8Pq+2MxMoaVNokDBZ0AONiszNMYlJPNUacjwA==" saltValue="SsREeR3t2RRDNJV8Llpd7w==" spinCount="100000" sheet="1" objects="1" scenarios="1" formatColumns="0" formatRows="0"/>
  <mergeCells count="245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K46 K49 K52 K55 K58 K61 K64 K67 K70 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4"/>
  <sheetViews>
    <sheetView zoomScaleNormal="100" zoomScaleSheetLayoutView="100" zoomScalePageLayoutView="75" workbookViewId="0">
      <selection sqref="A1:F1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6" bestFit="1" customWidth="1"/>
    <col min="20" max="16384" width="9.140625" style="5"/>
  </cols>
  <sheetData>
    <row r="1" spans="1:19" ht="24" customHeight="1" x14ac:dyDescent="0.2">
      <c r="A1" s="314" t="s">
        <v>411</v>
      </c>
      <c r="B1" s="314"/>
      <c r="C1" s="314"/>
      <c r="D1" s="314"/>
      <c r="E1" s="314"/>
      <c r="F1" s="314"/>
    </row>
    <row r="2" spans="1:19" ht="24" customHeight="1" x14ac:dyDescent="0.2">
      <c r="A2" s="314" t="str">
        <f>'Sub Cases Monthly'!A2</f>
        <v>County Fiscal Year 2019-2020</v>
      </c>
      <c r="B2" s="314"/>
      <c r="C2" s="314"/>
      <c r="D2" s="314"/>
    </row>
    <row r="3" spans="1:19" ht="24" customHeight="1" x14ac:dyDescent="0.2">
      <c r="N3" s="1"/>
      <c r="O3" s="1"/>
    </row>
    <row r="4" spans="1:19" ht="24" customHeight="1" x14ac:dyDescent="0.2">
      <c r="A4" s="7"/>
      <c r="C4" s="108" t="s">
        <v>2</v>
      </c>
      <c r="D4" s="348" t="str">
        <f>IF('Sub Cases Monthly'!D4="","",'Sub Cases Monthly'!D4)</f>
        <v>Brevard</v>
      </c>
      <c r="E4" s="348"/>
      <c r="F4" s="8"/>
      <c r="G4" s="108" t="s">
        <v>241</v>
      </c>
      <c r="H4" s="348" t="str">
        <f>IF('Sub Cases Monthly'!H4="","",'Sub Cases Monthly'!H4)</f>
        <v>September</v>
      </c>
      <c r="I4" s="348"/>
      <c r="K4" s="108" t="s">
        <v>3</v>
      </c>
      <c r="L4" s="107">
        <f>IF('Sub Cases Monthly'!L4="","",'Sub Cases Monthly'!L4)</f>
        <v>4</v>
      </c>
      <c r="N4" s="1"/>
      <c r="O4" s="1"/>
      <c r="Q4" s="342" t="str">
        <f>'Sub Cases Monthly'!Q4</f>
        <v>CCOC Form Version 3
Revised 2/10/20</v>
      </c>
      <c r="R4" s="342"/>
    </row>
    <row r="5" spans="1:19" ht="24" customHeight="1" x14ac:dyDescent="0.3">
      <c r="A5" s="7"/>
      <c r="C5" s="108" t="s">
        <v>73</v>
      </c>
      <c r="D5" s="349" t="str">
        <f>IF('Sub Cases Monthly'!D5="","",'Sub Cases Monthly'!D5)</f>
        <v>Laurie Rice</v>
      </c>
      <c r="E5" s="349"/>
      <c r="F5" s="8"/>
      <c r="N5" s="9"/>
      <c r="Q5" s="342"/>
      <c r="R5" s="342"/>
    </row>
    <row r="6" spans="1:19" ht="24" customHeight="1" x14ac:dyDescent="0.3">
      <c r="A6" s="7"/>
      <c r="C6" s="108" t="s">
        <v>84</v>
      </c>
      <c r="D6" s="348" t="str">
        <f>IF('Sub Cases Monthly'!D6="","",'Sub Cases Monthly'!D6)</f>
        <v>Laurie.rice@brevardclerk.us</v>
      </c>
      <c r="E6" s="348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44" t="s">
        <v>413</v>
      </c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6"/>
      <c r="Q9" s="33"/>
      <c r="R9" s="146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43739</v>
      </c>
      <c r="F10" s="30">
        <f>EDATE(E10,1)</f>
        <v>43770</v>
      </c>
      <c r="G10" s="30">
        <f t="shared" ref="G10:P10" si="0">EDATE(F10,1)</f>
        <v>43800</v>
      </c>
      <c r="H10" s="30">
        <f t="shared" si="0"/>
        <v>43831</v>
      </c>
      <c r="I10" s="30">
        <f t="shared" si="0"/>
        <v>43862</v>
      </c>
      <c r="J10" s="30">
        <f t="shared" si="0"/>
        <v>43891</v>
      </c>
      <c r="K10" s="30">
        <f t="shared" si="0"/>
        <v>43922</v>
      </c>
      <c r="L10" s="30">
        <f t="shared" si="0"/>
        <v>43952</v>
      </c>
      <c r="M10" s="30">
        <f t="shared" si="0"/>
        <v>43983</v>
      </c>
      <c r="N10" s="30">
        <f t="shared" si="0"/>
        <v>44013</v>
      </c>
      <c r="O10" s="30">
        <f t="shared" si="0"/>
        <v>44044</v>
      </c>
      <c r="P10" s="31">
        <f t="shared" si="0"/>
        <v>44075</v>
      </c>
      <c r="Q10" s="67" t="s">
        <v>239</v>
      </c>
      <c r="R10" s="147" t="s">
        <v>417</v>
      </c>
      <c r="S10" s="5"/>
    </row>
    <row r="11" spans="1:19" ht="20.100000000000001" customHeight="1" x14ac:dyDescent="0.2">
      <c r="B11" s="327" t="str">
        <f>'Sub Cases Monthly'!B11:D11</f>
        <v>Capital Murders</v>
      </c>
      <c r="C11" s="328"/>
      <c r="D11" s="329"/>
      <c r="E11" s="109">
        <f>$R11*'Sub Cases Monthly'!E11</f>
        <v>10</v>
      </c>
      <c r="F11" s="110">
        <f>$R11*'Sub Cases Monthly'!F11</f>
        <v>0</v>
      </c>
      <c r="G11" s="110">
        <f>$R11*'Sub Cases Monthly'!G11</f>
        <v>10</v>
      </c>
      <c r="H11" s="110">
        <f>$R11*'Sub Cases Monthly'!H11</f>
        <v>10</v>
      </c>
      <c r="I11" s="110">
        <f>$R11*'Sub Cases Monthly'!I11</f>
        <v>10</v>
      </c>
      <c r="J11" s="110">
        <f>$R11*'Sub Cases Monthly'!J11</f>
        <v>20</v>
      </c>
      <c r="K11" s="110">
        <f>$R11*'Sub Cases Monthly'!K11</f>
        <v>0</v>
      </c>
      <c r="L11" s="110">
        <f>$R11*'Sub Cases Monthly'!L11</f>
        <v>10</v>
      </c>
      <c r="M11" s="110">
        <f>$R11*'Sub Cases Monthly'!M11</f>
        <v>10</v>
      </c>
      <c r="N11" s="110">
        <f>$R11*'Sub Cases Monthly'!N11</f>
        <v>0</v>
      </c>
      <c r="O11" s="110">
        <f>$R11*'Sub Cases Monthly'!O11</f>
        <v>20</v>
      </c>
      <c r="P11" s="111">
        <f>$R11*'Sub Cases Monthly'!P11</f>
        <v>20</v>
      </c>
      <c r="Q11" s="88">
        <f>SUM(E11:P11)</f>
        <v>120</v>
      </c>
      <c r="R11" s="148">
        <v>10</v>
      </c>
      <c r="S11" s="5"/>
    </row>
    <row r="12" spans="1:19" ht="20.100000000000001" customHeight="1" x14ac:dyDescent="0.2">
      <c r="B12" s="318" t="str">
        <f>'Sub Cases Monthly'!B12:D12</f>
        <v>Non-Capital Murders</v>
      </c>
      <c r="C12" s="319"/>
      <c r="D12" s="320"/>
      <c r="E12" s="112">
        <f>$R12*'Sub Cases Monthly'!E12</f>
        <v>0</v>
      </c>
      <c r="F12" s="113">
        <f>$R12*'Sub Cases Monthly'!F12</f>
        <v>27</v>
      </c>
      <c r="G12" s="113">
        <f>$R12*'Sub Cases Monthly'!G12</f>
        <v>45</v>
      </c>
      <c r="H12" s="113">
        <f>$R12*'Sub Cases Monthly'!H12</f>
        <v>18</v>
      </c>
      <c r="I12" s="113">
        <f>$R12*'Sub Cases Monthly'!I12</f>
        <v>18</v>
      </c>
      <c r="J12" s="113">
        <f>$R12*'Sub Cases Monthly'!J12</f>
        <v>27</v>
      </c>
      <c r="K12" s="113">
        <f>$R12*'Sub Cases Monthly'!K12</f>
        <v>36</v>
      </c>
      <c r="L12" s="113">
        <f>$R12*'Sub Cases Monthly'!L12</f>
        <v>27</v>
      </c>
      <c r="M12" s="113">
        <f>$R12*'Sub Cases Monthly'!M12</f>
        <v>9</v>
      </c>
      <c r="N12" s="113">
        <f>$R12*'Sub Cases Monthly'!N12</f>
        <v>54</v>
      </c>
      <c r="O12" s="113">
        <f>$R12*'Sub Cases Monthly'!O12</f>
        <v>18</v>
      </c>
      <c r="P12" s="114">
        <f>$R12*'Sub Cases Monthly'!P12</f>
        <v>45</v>
      </c>
      <c r="Q12" s="88">
        <f t="shared" ref="Q12:Q19" si="1">SUM(E12:P12)</f>
        <v>324</v>
      </c>
      <c r="R12" s="149">
        <v>9</v>
      </c>
      <c r="S12" s="5"/>
    </row>
    <row r="13" spans="1:19" ht="20.100000000000001" customHeight="1" x14ac:dyDescent="0.2">
      <c r="B13" s="318" t="str">
        <f>'Sub Cases Monthly'!B13:D13</f>
        <v>Sexual Offenses</v>
      </c>
      <c r="C13" s="319"/>
      <c r="D13" s="320"/>
      <c r="E13" s="115">
        <f>$R13*'Sub Cases Monthly'!E13</f>
        <v>72</v>
      </c>
      <c r="F13" s="116">
        <f>$R13*'Sub Cases Monthly'!F13</f>
        <v>54</v>
      </c>
      <c r="G13" s="116">
        <f>$R13*'Sub Cases Monthly'!G13</f>
        <v>45</v>
      </c>
      <c r="H13" s="116">
        <f>$R13*'Sub Cases Monthly'!H13</f>
        <v>54</v>
      </c>
      <c r="I13" s="116">
        <f>$R13*'Sub Cases Monthly'!I13</f>
        <v>63</v>
      </c>
      <c r="J13" s="116">
        <f>$R13*'Sub Cases Monthly'!J13</f>
        <v>72</v>
      </c>
      <c r="K13" s="116">
        <f>$R13*'Sub Cases Monthly'!K13</f>
        <v>72</v>
      </c>
      <c r="L13" s="116">
        <f>$R13*'Sub Cases Monthly'!L13</f>
        <v>117</v>
      </c>
      <c r="M13" s="116">
        <f>$R13*'Sub Cases Monthly'!M13</f>
        <v>45</v>
      </c>
      <c r="N13" s="116">
        <f>$R13*'Sub Cases Monthly'!N13</f>
        <v>81</v>
      </c>
      <c r="O13" s="116">
        <f>$R13*'Sub Cases Monthly'!O13</f>
        <v>63</v>
      </c>
      <c r="P13" s="117">
        <f>$R13*'Sub Cases Monthly'!P13</f>
        <v>72</v>
      </c>
      <c r="Q13" s="89">
        <f t="shared" si="1"/>
        <v>810</v>
      </c>
      <c r="R13" s="150">
        <v>9</v>
      </c>
      <c r="S13" s="5"/>
    </row>
    <row r="14" spans="1:19" ht="20.100000000000001" customHeight="1" x14ac:dyDescent="0.2">
      <c r="B14" s="318" t="str">
        <f>'Sub Cases Monthly'!B14:D14</f>
        <v>All Other Felonies (SRS)</v>
      </c>
      <c r="C14" s="319"/>
      <c r="D14" s="320"/>
      <c r="E14" s="112">
        <f>$R14*'Sub Cases Monthly'!E14</f>
        <v>4736</v>
      </c>
      <c r="F14" s="113">
        <f>$R14*'Sub Cases Monthly'!F14</f>
        <v>3936</v>
      </c>
      <c r="G14" s="113">
        <f>$R14*'Sub Cases Monthly'!G14</f>
        <v>3880</v>
      </c>
      <c r="H14" s="113">
        <f>$R14*'Sub Cases Monthly'!H14</f>
        <v>4088</v>
      </c>
      <c r="I14" s="113">
        <f>$R14*'Sub Cases Monthly'!I14</f>
        <v>4208</v>
      </c>
      <c r="J14" s="113">
        <f>$R14*'Sub Cases Monthly'!J14</f>
        <v>4216</v>
      </c>
      <c r="K14" s="113">
        <f>$R14*'Sub Cases Monthly'!K14</f>
        <v>3520</v>
      </c>
      <c r="L14" s="113">
        <f>$R14*'Sub Cases Monthly'!L14</f>
        <v>4520</v>
      </c>
      <c r="M14" s="113">
        <f>$R14*'Sub Cases Monthly'!M14</f>
        <v>4328</v>
      </c>
      <c r="N14" s="113">
        <f>$R14*'Sub Cases Monthly'!N14</f>
        <v>3928</v>
      </c>
      <c r="O14" s="113">
        <f>$R14*'Sub Cases Monthly'!O14</f>
        <v>5208</v>
      </c>
      <c r="P14" s="114">
        <f>$R14*'Sub Cases Monthly'!P14</f>
        <v>4264</v>
      </c>
      <c r="Q14" s="89">
        <f t="shared" si="1"/>
        <v>50832</v>
      </c>
      <c r="R14" s="150">
        <v>8</v>
      </c>
      <c r="S14" s="5"/>
    </row>
    <row r="15" spans="1:19" ht="20.100000000000001" customHeight="1" x14ac:dyDescent="0.2">
      <c r="B15" s="318" t="str">
        <f>'Sub Cases Monthly'!B15:D15</f>
        <v>*Appeals (AP cases) from County to Circuit (SRS)</v>
      </c>
      <c r="C15" s="319"/>
      <c r="D15" s="320"/>
      <c r="E15" s="115">
        <f>$R15*'Sub Cases Monthly'!E15</f>
        <v>4</v>
      </c>
      <c r="F15" s="116">
        <f>$R15*'Sub Cases Monthly'!F15</f>
        <v>4</v>
      </c>
      <c r="G15" s="116">
        <f>$R15*'Sub Cases Monthly'!G15</f>
        <v>16</v>
      </c>
      <c r="H15" s="116">
        <f>$R15*'Sub Cases Monthly'!H15</f>
        <v>0</v>
      </c>
      <c r="I15" s="116">
        <f>$R15*'Sub Cases Monthly'!I15</f>
        <v>4</v>
      </c>
      <c r="J15" s="116">
        <f>$R15*'Sub Cases Monthly'!J15</f>
        <v>12</v>
      </c>
      <c r="K15" s="116">
        <f>$R15*'Sub Cases Monthly'!K15</f>
        <v>0</v>
      </c>
      <c r="L15" s="116">
        <f>$R15*'Sub Cases Monthly'!L15</f>
        <v>0</v>
      </c>
      <c r="M15" s="116">
        <f>$R15*'Sub Cases Monthly'!M15</f>
        <v>0</v>
      </c>
      <c r="N15" s="116">
        <f>$R15*'Sub Cases Monthly'!N15</f>
        <v>0</v>
      </c>
      <c r="O15" s="116">
        <f>$R15*'Sub Cases Monthly'!O15</f>
        <v>0</v>
      </c>
      <c r="P15" s="117">
        <f>$R15*'Sub Cases Monthly'!P15</f>
        <v>12</v>
      </c>
      <c r="Q15" s="89">
        <f t="shared" si="1"/>
        <v>52</v>
      </c>
      <c r="R15" s="150">
        <v>4</v>
      </c>
      <c r="S15" s="5"/>
    </row>
    <row r="16" spans="1:19" ht="20.100000000000001" customHeight="1" x14ac:dyDescent="0.2">
      <c r="B16" s="318" t="str">
        <f>'Sub Cases Monthly'!B16:D16</f>
        <v>*Out of State Fugitive Warrants (Non-SRS)</v>
      </c>
      <c r="C16" s="319"/>
      <c r="D16" s="320"/>
      <c r="E16" s="112">
        <f>$R16*'Sub Cases Monthly'!E16</f>
        <v>111</v>
      </c>
      <c r="F16" s="113">
        <f>$R16*'Sub Cases Monthly'!F16</f>
        <v>93</v>
      </c>
      <c r="G16" s="113">
        <f>$R16*'Sub Cases Monthly'!G16</f>
        <v>81</v>
      </c>
      <c r="H16" s="113">
        <f>$R16*'Sub Cases Monthly'!H16</f>
        <v>72</v>
      </c>
      <c r="I16" s="113">
        <f>$R16*'Sub Cases Monthly'!I16</f>
        <v>96</v>
      </c>
      <c r="J16" s="113">
        <f>$R16*'Sub Cases Monthly'!J16</f>
        <v>33</v>
      </c>
      <c r="K16" s="113">
        <f>$R16*'Sub Cases Monthly'!K16</f>
        <v>39</v>
      </c>
      <c r="L16" s="113">
        <f>$R16*'Sub Cases Monthly'!L16</f>
        <v>51</v>
      </c>
      <c r="M16" s="113">
        <f>$R16*'Sub Cases Monthly'!M16</f>
        <v>30</v>
      </c>
      <c r="N16" s="113">
        <f>$R16*'Sub Cases Monthly'!N16</f>
        <v>27</v>
      </c>
      <c r="O16" s="113">
        <f>$R16*'Sub Cases Monthly'!O16</f>
        <v>57</v>
      </c>
      <c r="P16" s="114">
        <f>$R16*'Sub Cases Monthly'!P16</f>
        <v>66</v>
      </c>
      <c r="Q16" s="89">
        <f t="shared" si="1"/>
        <v>756</v>
      </c>
      <c r="R16" s="150">
        <v>3</v>
      </c>
      <c r="S16" s="5"/>
    </row>
    <row r="17" spans="1:19" ht="20.100000000000001" customHeight="1" x14ac:dyDescent="0.2">
      <c r="B17" s="336" t="str">
        <f>'Sub Cases Monthly'!B17:D17</f>
        <v>*Search Warrants (Non-SRS)</v>
      </c>
      <c r="C17" s="337"/>
      <c r="D17" s="338"/>
      <c r="E17" s="115">
        <f>$R17*'Sub Cases Monthly'!E17</f>
        <v>20</v>
      </c>
      <c r="F17" s="116">
        <f>$R17*'Sub Cases Monthly'!F17</f>
        <v>32</v>
      </c>
      <c r="G17" s="116">
        <f>$R17*'Sub Cases Monthly'!G17</f>
        <v>32</v>
      </c>
      <c r="H17" s="116">
        <f>$R17*'Sub Cases Monthly'!H17</f>
        <v>52</v>
      </c>
      <c r="I17" s="116">
        <f>$R17*'Sub Cases Monthly'!I17</f>
        <v>46</v>
      </c>
      <c r="J17" s="116">
        <f>$R17*'Sub Cases Monthly'!J17</f>
        <v>42</v>
      </c>
      <c r="K17" s="116">
        <f>$R17*'Sub Cases Monthly'!K17</f>
        <v>38</v>
      </c>
      <c r="L17" s="116">
        <f>$R17*'Sub Cases Monthly'!L17</f>
        <v>36</v>
      </c>
      <c r="M17" s="116">
        <f>$R17*'Sub Cases Monthly'!M17</f>
        <v>40</v>
      </c>
      <c r="N17" s="116">
        <f>$R17*'Sub Cases Monthly'!N17</f>
        <v>56</v>
      </c>
      <c r="O17" s="116">
        <f>$R17*'Sub Cases Monthly'!O17</f>
        <v>40</v>
      </c>
      <c r="P17" s="117">
        <f>$R17*'Sub Cases Monthly'!P17</f>
        <v>34</v>
      </c>
      <c r="Q17" s="90">
        <f t="shared" si="1"/>
        <v>468</v>
      </c>
      <c r="R17" s="151">
        <v>2</v>
      </c>
      <c r="S17" s="5"/>
    </row>
    <row r="18" spans="1:19" ht="20.100000000000001" customHeight="1" thickBot="1" x14ac:dyDescent="0.25">
      <c r="B18" s="321" t="str">
        <f>'Sub Cases Monthly'!B18:D18</f>
        <v>Cases unable to be categorized</v>
      </c>
      <c r="C18" s="322"/>
      <c r="D18" s="323"/>
      <c r="E18" s="118">
        <f>$R18*'Sub Cases Monthly'!E18</f>
        <v>0</v>
      </c>
      <c r="F18" s="119">
        <f>$R18*'Sub Cases Monthly'!F18</f>
        <v>0</v>
      </c>
      <c r="G18" s="119">
        <f>$R18*'Sub Cases Monthly'!G18</f>
        <v>0</v>
      </c>
      <c r="H18" s="119">
        <f>$R18*'Sub Cases Monthly'!H18</f>
        <v>0</v>
      </c>
      <c r="I18" s="119">
        <f>$R18*'Sub Cases Monthly'!I18</f>
        <v>0</v>
      </c>
      <c r="J18" s="119">
        <f>$R18*'Sub Cases Monthly'!J18</f>
        <v>0</v>
      </c>
      <c r="K18" s="119">
        <f>$R18*'Sub Cases Monthly'!K18</f>
        <v>0</v>
      </c>
      <c r="L18" s="119">
        <f>$R18*'Sub Cases Monthly'!L18</f>
        <v>0</v>
      </c>
      <c r="M18" s="119">
        <f>$R18*'Sub Cases Monthly'!M18</f>
        <v>0</v>
      </c>
      <c r="N18" s="119">
        <f>$R18*'Sub Cases Monthly'!N18</f>
        <v>0</v>
      </c>
      <c r="O18" s="119">
        <f>$R18*'Sub Cases Monthly'!O18</f>
        <v>0</v>
      </c>
      <c r="P18" s="120">
        <f>$R18*'Sub Cases Monthly'!P18</f>
        <v>0</v>
      </c>
      <c r="Q18" s="91">
        <f t="shared" si="1"/>
        <v>0</v>
      </c>
      <c r="R18" s="152">
        <v>1</v>
      </c>
      <c r="S18" s="5"/>
    </row>
    <row r="19" spans="1:19" s="17" customFormat="1" ht="20.100000000000001" customHeight="1" thickTop="1" thickBot="1" x14ac:dyDescent="0.3">
      <c r="B19" s="324" t="str">
        <f>'Sub Cases Monthly'!B19:D19</f>
        <v xml:space="preserve">Total Circuit Criminal = </v>
      </c>
      <c r="C19" s="325"/>
      <c r="D19" s="326"/>
      <c r="E19" s="73">
        <f t="shared" ref="E19:P19" si="2">SUM(E11:E18)</f>
        <v>4953</v>
      </c>
      <c r="F19" s="74">
        <f t="shared" si="2"/>
        <v>4146</v>
      </c>
      <c r="G19" s="74">
        <f t="shared" si="2"/>
        <v>4109</v>
      </c>
      <c r="H19" s="74">
        <f t="shared" si="2"/>
        <v>4294</v>
      </c>
      <c r="I19" s="74">
        <f t="shared" si="2"/>
        <v>4445</v>
      </c>
      <c r="J19" s="74">
        <f t="shared" si="2"/>
        <v>4422</v>
      </c>
      <c r="K19" s="74">
        <f t="shared" si="2"/>
        <v>3705</v>
      </c>
      <c r="L19" s="74">
        <f t="shared" si="2"/>
        <v>4761</v>
      </c>
      <c r="M19" s="74">
        <f t="shared" si="2"/>
        <v>4462</v>
      </c>
      <c r="N19" s="74">
        <f t="shared" si="2"/>
        <v>4146</v>
      </c>
      <c r="O19" s="74">
        <f t="shared" si="2"/>
        <v>5406</v>
      </c>
      <c r="P19" s="78">
        <f t="shared" si="2"/>
        <v>4513</v>
      </c>
      <c r="Q19" s="138">
        <f t="shared" si="1"/>
        <v>53362</v>
      </c>
      <c r="R19" s="153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5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43739</v>
      </c>
      <c r="F21" s="30">
        <f>EDATE(E21,1)</f>
        <v>43770</v>
      </c>
      <c r="G21" s="30">
        <f t="shared" ref="G21:P21" si="3">EDATE(F21,1)</f>
        <v>43800</v>
      </c>
      <c r="H21" s="30">
        <f t="shared" si="3"/>
        <v>43831</v>
      </c>
      <c r="I21" s="30">
        <f t="shared" si="3"/>
        <v>43862</v>
      </c>
      <c r="J21" s="30">
        <f t="shared" si="3"/>
        <v>43891</v>
      </c>
      <c r="K21" s="30">
        <f t="shared" si="3"/>
        <v>43922</v>
      </c>
      <c r="L21" s="30">
        <f t="shared" si="3"/>
        <v>43952</v>
      </c>
      <c r="M21" s="30">
        <f t="shared" si="3"/>
        <v>43983</v>
      </c>
      <c r="N21" s="30">
        <f t="shared" si="3"/>
        <v>44013</v>
      </c>
      <c r="O21" s="30">
        <f t="shared" si="3"/>
        <v>44044</v>
      </c>
      <c r="P21" s="31">
        <f t="shared" si="3"/>
        <v>44075</v>
      </c>
      <c r="Q21" s="67" t="s">
        <v>239</v>
      </c>
      <c r="R21" s="147" t="s">
        <v>417</v>
      </c>
      <c r="S21" s="5"/>
    </row>
    <row r="22" spans="1:19" ht="20.100000000000001" customHeight="1" x14ac:dyDescent="0.2">
      <c r="B22" s="327" t="str">
        <f>'Sub Cases Monthly'!B22:D22</f>
        <v>Misdemeanors/Worthless Checks (SRS)</v>
      </c>
      <c r="C22" s="328"/>
      <c r="D22" s="329"/>
      <c r="E22" s="109">
        <f>$R22*'Sub Cases Monthly'!E22</f>
        <v>3220</v>
      </c>
      <c r="F22" s="110">
        <f>$R22*'Sub Cases Monthly'!F22</f>
        <v>3115</v>
      </c>
      <c r="G22" s="110">
        <f>$R22*'Sub Cases Monthly'!G22</f>
        <v>3255</v>
      </c>
      <c r="H22" s="110">
        <f>$R22*'Sub Cases Monthly'!H22</f>
        <v>3178</v>
      </c>
      <c r="I22" s="110">
        <f>$R22*'Sub Cases Monthly'!I22</f>
        <v>3297</v>
      </c>
      <c r="J22" s="110">
        <f>$R22*'Sub Cases Monthly'!J22</f>
        <v>3073</v>
      </c>
      <c r="K22" s="110">
        <f>$R22*'Sub Cases Monthly'!K22</f>
        <v>2695</v>
      </c>
      <c r="L22" s="110">
        <f>$R22*'Sub Cases Monthly'!L22</f>
        <v>3619</v>
      </c>
      <c r="M22" s="110">
        <f>$R22*'Sub Cases Monthly'!M22</f>
        <v>3822</v>
      </c>
      <c r="N22" s="110">
        <f>$R22*'Sub Cases Monthly'!N22</f>
        <v>3220</v>
      </c>
      <c r="O22" s="110">
        <f>$R22*'Sub Cases Monthly'!O22</f>
        <v>3381</v>
      </c>
      <c r="P22" s="111">
        <f>$R22*'Sub Cases Monthly'!P22</f>
        <v>3556</v>
      </c>
      <c r="Q22" s="72">
        <f t="shared" ref="Q22:Q28" si="4">SUM(E22:P22)</f>
        <v>39431</v>
      </c>
      <c r="R22" s="155">
        <v>7</v>
      </c>
      <c r="S22" s="5"/>
    </row>
    <row r="23" spans="1:19" ht="20.100000000000001" customHeight="1" x14ac:dyDescent="0.2">
      <c r="B23" s="318" t="str">
        <f>'Sub Cases Monthly'!B23:D23</f>
        <v>County/Municipal Ordinances (SRS)</v>
      </c>
      <c r="C23" s="319"/>
      <c r="D23" s="320"/>
      <c r="E23" s="112">
        <f>$R23*'Sub Cases Monthly'!E23</f>
        <v>80</v>
      </c>
      <c r="F23" s="113">
        <f>$R23*'Sub Cases Monthly'!F23</f>
        <v>35</v>
      </c>
      <c r="G23" s="113">
        <f>$R23*'Sub Cases Monthly'!G23</f>
        <v>65</v>
      </c>
      <c r="H23" s="113">
        <f>$R23*'Sub Cases Monthly'!H23</f>
        <v>40</v>
      </c>
      <c r="I23" s="113">
        <f>$R23*'Sub Cases Monthly'!I23</f>
        <v>20</v>
      </c>
      <c r="J23" s="113">
        <f>$R23*'Sub Cases Monthly'!J23</f>
        <v>75</v>
      </c>
      <c r="K23" s="113">
        <f>$R23*'Sub Cases Monthly'!K23</f>
        <v>20</v>
      </c>
      <c r="L23" s="113">
        <f>$R23*'Sub Cases Monthly'!L23</f>
        <v>50</v>
      </c>
      <c r="M23" s="113">
        <f>$R23*'Sub Cases Monthly'!M23</f>
        <v>60</v>
      </c>
      <c r="N23" s="113">
        <f>$R23*'Sub Cases Monthly'!N23</f>
        <v>55</v>
      </c>
      <c r="O23" s="113">
        <f>$R23*'Sub Cases Monthly'!O23</f>
        <v>55</v>
      </c>
      <c r="P23" s="114">
        <f>$R23*'Sub Cases Monthly'!P23</f>
        <v>70</v>
      </c>
      <c r="Q23" s="75">
        <f t="shared" si="4"/>
        <v>625</v>
      </c>
      <c r="R23" s="156">
        <v>5</v>
      </c>
      <c r="S23" s="5"/>
    </row>
    <row r="24" spans="1:19" ht="20.100000000000001" customHeight="1" x14ac:dyDescent="0.2">
      <c r="B24" s="318" t="str">
        <f>'Sub Cases Monthly'!B24:D24</f>
        <v>Non-Criminal Infractions (SRS)</v>
      </c>
      <c r="C24" s="319"/>
      <c r="D24" s="320"/>
      <c r="E24" s="115">
        <f>$R24*'Sub Cases Monthly'!E24</f>
        <v>684</v>
      </c>
      <c r="F24" s="116">
        <f>$R24*'Sub Cases Monthly'!F24</f>
        <v>543</v>
      </c>
      <c r="G24" s="116">
        <f>$R24*'Sub Cases Monthly'!G24</f>
        <v>555</v>
      </c>
      <c r="H24" s="116">
        <f>$R24*'Sub Cases Monthly'!H24</f>
        <v>639</v>
      </c>
      <c r="I24" s="116">
        <f>$R24*'Sub Cases Monthly'!I24</f>
        <v>528</v>
      </c>
      <c r="J24" s="116">
        <f>$R24*'Sub Cases Monthly'!J24</f>
        <v>1101</v>
      </c>
      <c r="K24" s="116">
        <f>$R24*'Sub Cases Monthly'!K24</f>
        <v>615</v>
      </c>
      <c r="L24" s="116">
        <f>$R24*'Sub Cases Monthly'!L24</f>
        <v>1122</v>
      </c>
      <c r="M24" s="116">
        <f>$R24*'Sub Cases Monthly'!M24</f>
        <v>912</v>
      </c>
      <c r="N24" s="116">
        <f>$R24*'Sub Cases Monthly'!N24</f>
        <v>768</v>
      </c>
      <c r="O24" s="116">
        <f>$R24*'Sub Cases Monthly'!O24</f>
        <v>594</v>
      </c>
      <c r="P24" s="117">
        <f>$R24*'Sub Cases Monthly'!P24</f>
        <v>639</v>
      </c>
      <c r="Q24" s="79">
        <f t="shared" si="4"/>
        <v>8700</v>
      </c>
      <c r="R24" s="157">
        <v>3</v>
      </c>
      <c r="S24" s="5"/>
    </row>
    <row r="25" spans="1:19" ht="20.100000000000001" customHeight="1" x14ac:dyDescent="0.2">
      <c r="B25" s="318" t="str">
        <f>'Sub Cases Monthly'!B25:D25</f>
        <v>*Out of State Fugitive Warrants (Non-SRS)</v>
      </c>
      <c r="C25" s="319"/>
      <c r="D25" s="320"/>
      <c r="E25" s="112">
        <f>$R25*'Sub Cases Monthly'!E25</f>
        <v>0</v>
      </c>
      <c r="F25" s="113">
        <f>$R25*'Sub Cases Monthly'!F25</f>
        <v>0</v>
      </c>
      <c r="G25" s="113">
        <f>$R25*'Sub Cases Monthly'!G25</f>
        <v>0</v>
      </c>
      <c r="H25" s="113">
        <f>$R25*'Sub Cases Monthly'!H25</f>
        <v>0</v>
      </c>
      <c r="I25" s="113">
        <f>$R25*'Sub Cases Monthly'!I25</f>
        <v>0</v>
      </c>
      <c r="J25" s="113">
        <f>$R25*'Sub Cases Monthly'!J25</f>
        <v>0</v>
      </c>
      <c r="K25" s="113">
        <f>$R25*'Sub Cases Monthly'!K25</f>
        <v>0</v>
      </c>
      <c r="L25" s="113">
        <f>$R25*'Sub Cases Monthly'!L25</f>
        <v>0</v>
      </c>
      <c r="M25" s="113">
        <f>$R25*'Sub Cases Monthly'!M25</f>
        <v>0</v>
      </c>
      <c r="N25" s="113">
        <f>$R25*'Sub Cases Monthly'!N25</f>
        <v>0</v>
      </c>
      <c r="O25" s="113">
        <f>$R25*'Sub Cases Monthly'!O25</f>
        <v>0</v>
      </c>
      <c r="P25" s="114">
        <f>$R25*'Sub Cases Monthly'!P25</f>
        <v>0</v>
      </c>
      <c r="Q25" s="79">
        <f t="shared" si="4"/>
        <v>0</v>
      </c>
      <c r="R25" s="157">
        <v>3</v>
      </c>
      <c r="S25" s="5"/>
    </row>
    <row r="26" spans="1:19" ht="20.100000000000001" customHeight="1" x14ac:dyDescent="0.2">
      <c r="B26" s="318" t="str">
        <f>'Sub Cases Monthly'!B26:D26</f>
        <v>*Search Warrants (Non-SRS)</v>
      </c>
      <c r="C26" s="319"/>
      <c r="D26" s="320"/>
      <c r="E26" s="115">
        <f>$R26*'Sub Cases Monthly'!E26</f>
        <v>0</v>
      </c>
      <c r="F26" s="116">
        <f>$R26*'Sub Cases Monthly'!F26</f>
        <v>0</v>
      </c>
      <c r="G26" s="116">
        <f>$R26*'Sub Cases Monthly'!G26</f>
        <v>0</v>
      </c>
      <c r="H26" s="116">
        <f>$R26*'Sub Cases Monthly'!H26</f>
        <v>0</v>
      </c>
      <c r="I26" s="116">
        <f>$R26*'Sub Cases Monthly'!I26</f>
        <v>0</v>
      </c>
      <c r="J26" s="116">
        <f>$R26*'Sub Cases Monthly'!J26</f>
        <v>0</v>
      </c>
      <c r="K26" s="116">
        <f>$R26*'Sub Cases Monthly'!K26</f>
        <v>0</v>
      </c>
      <c r="L26" s="116">
        <f>$R26*'Sub Cases Monthly'!L26</f>
        <v>0</v>
      </c>
      <c r="M26" s="116">
        <f>$R26*'Sub Cases Monthly'!M26</f>
        <v>0</v>
      </c>
      <c r="N26" s="116">
        <f>$R26*'Sub Cases Monthly'!N26</f>
        <v>0</v>
      </c>
      <c r="O26" s="116">
        <f>$R26*'Sub Cases Monthly'!O26</f>
        <v>0</v>
      </c>
      <c r="P26" s="117">
        <f>$R26*'Sub Cases Monthly'!P26</f>
        <v>0</v>
      </c>
      <c r="Q26" s="79">
        <f t="shared" si="4"/>
        <v>0</v>
      </c>
      <c r="R26" s="157">
        <v>2</v>
      </c>
      <c r="S26" s="5"/>
    </row>
    <row r="27" spans="1:19" ht="20.100000000000001" customHeight="1" thickBot="1" x14ac:dyDescent="0.25">
      <c r="B27" s="321" t="str">
        <f>'Sub Cases Monthly'!B27:D27</f>
        <v>Cases unable to be categorized</v>
      </c>
      <c r="C27" s="322"/>
      <c r="D27" s="323"/>
      <c r="E27" s="121">
        <f>$R27*'Sub Cases Monthly'!E27</f>
        <v>0</v>
      </c>
      <c r="F27" s="122">
        <f>$R27*'Sub Cases Monthly'!F27</f>
        <v>0</v>
      </c>
      <c r="G27" s="122">
        <f>$R27*'Sub Cases Monthly'!G27</f>
        <v>0</v>
      </c>
      <c r="H27" s="122">
        <f>$R27*'Sub Cases Monthly'!H27</f>
        <v>0</v>
      </c>
      <c r="I27" s="122">
        <f>$R27*'Sub Cases Monthly'!I27</f>
        <v>0</v>
      </c>
      <c r="J27" s="122">
        <f>$R27*'Sub Cases Monthly'!J27</f>
        <v>0</v>
      </c>
      <c r="K27" s="122">
        <f>$R27*'Sub Cases Monthly'!K27</f>
        <v>0</v>
      </c>
      <c r="L27" s="122">
        <f>$R27*'Sub Cases Monthly'!L27</f>
        <v>0</v>
      </c>
      <c r="M27" s="122">
        <f>$R27*'Sub Cases Monthly'!M27</f>
        <v>0</v>
      </c>
      <c r="N27" s="122">
        <f>$R27*'Sub Cases Monthly'!N27</f>
        <v>0</v>
      </c>
      <c r="O27" s="122">
        <f>$R27*'Sub Cases Monthly'!O27</f>
        <v>0</v>
      </c>
      <c r="P27" s="123">
        <f>$R27*'Sub Cases Monthly'!P27</f>
        <v>0</v>
      </c>
      <c r="Q27" s="77">
        <f t="shared" si="4"/>
        <v>0</v>
      </c>
      <c r="R27" s="158">
        <v>1</v>
      </c>
      <c r="S27" s="5"/>
    </row>
    <row r="28" spans="1:19" s="17" customFormat="1" ht="20.100000000000001" customHeight="1" thickTop="1" thickBot="1" x14ac:dyDescent="0.3">
      <c r="B28" s="324" t="str">
        <f>'Sub Cases Monthly'!B28:D28</f>
        <v>Total County Criminal =</v>
      </c>
      <c r="C28" s="325"/>
      <c r="D28" s="326"/>
      <c r="E28" s="92">
        <f t="shared" ref="E28:P28" si="5">SUM(E22:E27)</f>
        <v>3984</v>
      </c>
      <c r="F28" s="74">
        <f t="shared" si="5"/>
        <v>3693</v>
      </c>
      <c r="G28" s="74">
        <f t="shared" si="5"/>
        <v>3875</v>
      </c>
      <c r="H28" s="74">
        <f t="shared" si="5"/>
        <v>3857</v>
      </c>
      <c r="I28" s="74">
        <f t="shared" si="5"/>
        <v>3845</v>
      </c>
      <c r="J28" s="74">
        <f t="shared" si="5"/>
        <v>4249</v>
      </c>
      <c r="K28" s="74">
        <f t="shared" si="5"/>
        <v>3330</v>
      </c>
      <c r="L28" s="74">
        <f t="shared" si="5"/>
        <v>4791</v>
      </c>
      <c r="M28" s="74">
        <f t="shared" si="5"/>
        <v>4794</v>
      </c>
      <c r="N28" s="74">
        <f t="shared" si="5"/>
        <v>4043</v>
      </c>
      <c r="O28" s="74">
        <f t="shared" si="5"/>
        <v>4030</v>
      </c>
      <c r="P28" s="78">
        <f t="shared" si="5"/>
        <v>4265</v>
      </c>
      <c r="Q28" s="136">
        <f t="shared" si="4"/>
        <v>48756</v>
      </c>
      <c r="R28" s="153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5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43739</v>
      </c>
      <c r="F30" s="30">
        <f t="shared" ref="F30:P30" si="6">EDATE(E30,1)</f>
        <v>43770</v>
      </c>
      <c r="G30" s="30">
        <f t="shared" si="6"/>
        <v>43800</v>
      </c>
      <c r="H30" s="30">
        <f t="shared" si="6"/>
        <v>43831</v>
      </c>
      <c r="I30" s="30">
        <f t="shared" si="6"/>
        <v>43862</v>
      </c>
      <c r="J30" s="30">
        <f t="shared" si="6"/>
        <v>43891</v>
      </c>
      <c r="K30" s="30">
        <f t="shared" si="6"/>
        <v>43922</v>
      </c>
      <c r="L30" s="30">
        <f t="shared" si="6"/>
        <v>43952</v>
      </c>
      <c r="M30" s="30">
        <f t="shared" si="6"/>
        <v>43983</v>
      </c>
      <c r="N30" s="30">
        <f t="shared" si="6"/>
        <v>44013</v>
      </c>
      <c r="O30" s="30">
        <f t="shared" si="6"/>
        <v>44044</v>
      </c>
      <c r="P30" s="31">
        <f t="shared" si="6"/>
        <v>44075</v>
      </c>
      <c r="Q30" s="67" t="s">
        <v>239</v>
      </c>
      <c r="R30" s="147" t="s">
        <v>417</v>
      </c>
      <c r="S30" s="5"/>
    </row>
    <row r="31" spans="1:19" ht="20.100000000000001" customHeight="1" x14ac:dyDescent="0.2">
      <c r="B31" s="327" t="str">
        <f>'Sub Cases Monthly'!B31:D31</f>
        <v>Delinquency Complaints, Incl Xfers for Disposition (SRS)</v>
      </c>
      <c r="C31" s="328"/>
      <c r="D31" s="329"/>
      <c r="E31" s="109">
        <f>$R31*'Sub Cases Monthly'!E31</f>
        <v>742</v>
      </c>
      <c r="F31" s="110">
        <f>$R31*'Sub Cases Monthly'!F31</f>
        <v>679</v>
      </c>
      <c r="G31" s="110">
        <f>$R31*'Sub Cases Monthly'!G31</f>
        <v>588</v>
      </c>
      <c r="H31" s="110">
        <f>$R31*'Sub Cases Monthly'!H31</f>
        <v>777</v>
      </c>
      <c r="I31" s="110">
        <f>$R31*'Sub Cases Monthly'!I31</f>
        <v>672</v>
      </c>
      <c r="J31" s="110">
        <f>$R31*'Sub Cases Monthly'!J31</f>
        <v>518</v>
      </c>
      <c r="K31" s="110">
        <f>$R31*'Sub Cases Monthly'!K31</f>
        <v>490</v>
      </c>
      <c r="L31" s="110">
        <f>$R31*'Sub Cases Monthly'!L31</f>
        <v>609</v>
      </c>
      <c r="M31" s="110">
        <f>$R31*'Sub Cases Monthly'!M31</f>
        <v>553</v>
      </c>
      <c r="N31" s="110">
        <f>$R31*'Sub Cases Monthly'!N31</f>
        <v>518</v>
      </c>
      <c r="O31" s="110">
        <f>$R31*'Sub Cases Monthly'!O31</f>
        <v>427</v>
      </c>
      <c r="P31" s="111">
        <f>$R31*'Sub Cases Monthly'!P31</f>
        <v>581</v>
      </c>
      <c r="Q31" s="72">
        <f t="shared" ref="Q31:Q35" si="7">SUM(E31:P31)</f>
        <v>7154</v>
      </c>
      <c r="R31" s="155">
        <v>7</v>
      </c>
      <c r="S31" s="5"/>
    </row>
    <row r="32" spans="1:19" ht="20.100000000000001" customHeight="1" x14ac:dyDescent="0.2">
      <c r="B32" s="318" t="str">
        <f>'Sub Cases Monthly'!B32:D32</f>
        <v>*Non-criminal (1st offense) juvenile sexting cases</v>
      </c>
      <c r="C32" s="319"/>
      <c r="D32" s="320"/>
      <c r="E32" s="112">
        <f>$R32*'Sub Cases Monthly'!E32</f>
        <v>0</v>
      </c>
      <c r="F32" s="113">
        <f>$R32*'Sub Cases Monthly'!F32</f>
        <v>0</v>
      </c>
      <c r="G32" s="113">
        <f>$R32*'Sub Cases Monthly'!G32</f>
        <v>6</v>
      </c>
      <c r="H32" s="113">
        <f>$R32*'Sub Cases Monthly'!H32</f>
        <v>6</v>
      </c>
      <c r="I32" s="113">
        <f>$R32*'Sub Cases Monthly'!I32</f>
        <v>6</v>
      </c>
      <c r="J32" s="113">
        <f>$R32*'Sub Cases Monthly'!J32</f>
        <v>0</v>
      </c>
      <c r="K32" s="113">
        <f>$R32*'Sub Cases Monthly'!K32</f>
        <v>0</v>
      </c>
      <c r="L32" s="113">
        <f>$R32*'Sub Cases Monthly'!L32</f>
        <v>6</v>
      </c>
      <c r="M32" s="113">
        <f>$R32*'Sub Cases Monthly'!M32</f>
        <v>0</v>
      </c>
      <c r="N32" s="113">
        <f>$R32*'Sub Cases Monthly'!N32</f>
        <v>0</v>
      </c>
      <c r="O32" s="113">
        <f>$R32*'Sub Cases Monthly'!O32</f>
        <v>0</v>
      </c>
      <c r="P32" s="114">
        <f>$R32*'Sub Cases Monthly'!P32</f>
        <v>3</v>
      </c>
      <c r="Q32" s="87">
        <f t="shared" si="7"/>
        <v>27</v>
      </c>
      <c r="R32" s="159">
        <v>3</v>
      </c>
      <c r="S32" s="5"/>
    </row>
    <row r="33" spans="1:19" ht="20.100000000000001" customHeight="1" x14ac:dyDescent="0.2">
      <c r="B33" s="318" t="str">
        <f>'Sub Cases Monthly'!B33:D33</f>
        <v>Transfers for Jurisdiction/Supervision Only (Non-SRS)</v>
      </c>
      <c r="C33" s="319"/>
      <c r="D33" s="320"/>
      <c r="E33" s="115">
        <f>$R33*'Sub Cases Monthly'!E33</f>
        <v>0</v>
      </c>
      <c r="F33" s="116">
        <f>$R33*'Sub Cases Monthly'!F33</f>
        <v>4</v>
      </c>
      <c r="G33" s="116">
        <f>$R33*'Sub Cases Monthly'!G33</f>
        <v>24</v>
      </c>
      <c r="H33" s="116">
        <f>$R33*'Sub Cases Monthly'!H33</f>
        <v>4</v>
      </c>
      <c r="I33" s="116">
        <f>$R33*'Sub Cases Monthly'!I33</f>
        <v>0</v>
      </c>
      <c r="J33" s="116">
        <f>$R33*'Sub Cases Monthly'!J33</f>
        <v>0</v>
      </c>
      <c r="K33" s="116">
        <f>$R33*'Sub Cases Monthly'!K33</f>
        <v>4</v>
      </c>
      <c r="L33" s="116">
        <f>$R33*'Sub Cases Monthly'!L33</f>
        <v>0</v>
      </c>
      <c r="M33" s="116">
        <f>$R33*'Sub Cases Monthly'!M33</f>
        <v>0</v>
      </c>
      <c r="N33" s="116">
        <f>$R33*'Sub Cases Monthly'!N33</f>
        <v>0</v>
      </c>
      <c r="O33" s="116">
        <f>$R33*'Sub Cases Monthly'!O33</f>
        <v>8</v>
      </c>
      <c r="P33" s="117">
        <f>$R33*'Sub Cases Monthly'!P33</f>
        <v>0</v>
      </c>
      <c r="Q33" s="77">
        <f t="shared" si="7"/>
        <v>44</v>
      </c>
      <c r="R33" s="160">
        <v>4</v>
      </c>
      <c r="S33" s="5"/>
    </row>
    <row r="34" spans="1:19" ht="20.100000000000001" customHeight="1" thickBot="1" x14ac:dyDescent="0.25">
      <c r="B34" s="321" t="str">
        <f>'Sub Cases Monthly'!B34:D34</f>
        <v>Cases unable to be categorized</v>
      </c>
      <c r="C34" s="322"/>
      <c r="D34" s="323"/>
      <c r="E34" s="121">
        <f>$R34*'Sub Cases Monthly'!E34</f>
        <v>0</v>
      </c>
      <c r="F34" s="122">
        <f>$R34*'Sub Cases Monthly'!F34</f>
        <v>0</v>
      </c>
      <c r="G34" s="122">
        <f>$R34*'Sub Cases Monthly'!G34</f>
        <v>0</v>
      </c>
      <c r="H34" s="122">
        <f>$R34*'Sub Cases Monthly'!H34</f>
        <v>0</v>
      </c>
      <c r="I34" s="122">
        <f>$R34*'Sub Cases Monthly'!I34</f>
        <v>0</v>
      </c>
      <c r="J34" s="122">
        <f>$R34*'Sub Cases Monthly'!J34</f>
        <v>0</v>
      </c>
      <c r="K34" s="122">
        <f>$R34*'Sub Cases Monthly'!K34</f>
        <v>0</v>
      </c>
      <c r="L34" s="122">
        <f>$R34*'Sub Cases Monthly'!L34</f>
        <v>0</v>
      </c>
      <c r="M34" s="122">
        <f>$R34*'Sub Cases Monthly'!M34</f>
        <v>0</v>
      </c>
      <c r="N34" s="122">
        <f>$R34*'Sub Cases Monthly'!N34</f>
        <v>0</v>
      </c>
      <c r="O34" s="122">
        <f>$R34*'Sub Cases Monthly'!O34</f>
        <v>0</v>
      </c>
      <c r="P34" s="123">
        <f>$R34*'Sub Cases Monthly'!P34</f>
        <v>0</v>
      </c>
      <c r="Q34" s="77">
        <f t="shared" si="7"/>
        <v>0</v>
      </c>
      <c r="R34" s="158">
        <v>1</v>
      </c>
      <c r="S34" s="5"/>
    </row>
    <row r="35" spans="1:19" s="17" customFormat="1" ht="20.100000000000001" customHeight="1" thickTop="1" thickBot="1" x14ac:dyDescent="0.3">
      <c r="B35" s="324" t="str">
        <f>'Sub Cases Monthly'!B35:D35</f>
        <v xml:space="preserve">Total Juvenile Delinquency = </v>
      </c>
      <c r="C35" s="325"/>
      <c r="D35" s="326"/>
      <c r="E35" s="92">
        <f t="shared" ref="E35:P35" si="8">SUM(E31:E34)</f>
        <v>742</v>
      </c>
      <c r="F35" s="74">
        <f t="shared" si="8"/>
        <v>683</v>
      </c>
      <c r="G35" s="74">
        <f t="shared" si="8"/>
        <v>618</v>
      </c>
      <c r="H35" s="74">
        <f t="shared" si="8"/>
        <v>787</v>
      </c>
      <c r="I35" s="74">
        <f t="shared" si="8"/>
        <v>678</v>
      </c>
      <c r="J35" s="74">
        <f t="shared" si="8"/>
        <v>518</v>
      </c>
      <c r="K35" s="74">
        <f t="shared" si="8"/>
        <v>494</v>
      </c>
      <c r="L35" s="74">
        <f t="shared" si="8"/>
        <v>615</v>
      </c>
      <c r="M35" s="74">
        <f t="shared" si="8"/>
        <v>553</v>
      </c>
      <c r="N35" s="74">
        <f t="shared" si="8"/>
        <v>518</v>
      </c>
      <c r="O35" s="74">
        <f t="shared" si="8"/>
        <v>435</v>
      </c>
      <c r="P35" s="78">
        <f t="shared" si="8"/>
        <v>584</v>
      </c>
      <c r="Q35" s="136">
        <f t="shared" si="7"/>
        <v>7225</v>
      </c>
      <c r="R35" s="153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54"/>
    </row>
    <row r="37" spans="1:19" ht="20.100000000000001" customHeight="1" thickBot="1" x14ac:dyDescent="0.25">
      <c r="B37" s="22" t="s">
        <v>88</v>
      </c>
      <c r="C37" s="22" t="s">
        <v>174</v>
      </c>
      <c r="D37" s="11"/>
      <c r="E37" s="29">
        <f>E$10</f>
        <v>43739</v>
      </c>
      <c r="F37" s="30">
        <f t="shared" ref="F37:P37" si="9">EDATE(E37,1)</f>
        <v>43770</v>
      </c>
      <c r="G37" s="30">
        <f t="shared" si="9"/>
        <v>43800</v>
      </c>
      <c r="H37" s="30">
        <f t="shared" si="9"/>
        <v>43831</v>
      </c>
      <c r="I37" s="30">
        <f t="shared" si="9"/>
        <v>43862</v>
      </c>
      <c r="J37" s="30">
        <f t="shared" si="9"/>
        <v>43891</v>
      </c>
      <c r="K37" s="30">
        <f t="shared" si="9"/>
        <v>43922</v>
      </c>
      <c r="L37" s="30">
        <f t="shared" si="9"/>
        <v>43952</v>
      </c>
      <c r="M37" s="30">
        <f t="shared" si="9"/>
        <v>43983</v>
      </c>
      <c r="N37" s="30">
        <f t="shared" si="9"/>
        <v>44013</v>
      </c>
      <c r="O37" s="30">
        <f t="shared" si="9"/>
        <v>44044</v>
      </c>
      <c r="P37" s="31">
        <f t="shared" si="9"/>
        <v>44075</v>
      </c>
      <c r="Q37" s="67" t="s">
        <v>239</v>
      </c>
      <c r="R37" s="147" t="s">
        <v>417</v>
      </c>
      <c r="S37" s="5"/>
    </row>
    <row r="38" spans="1:19" ht="20.100000000000001" customHeight="1" x14ac:dyDescent="0.2">
      <c r="B38" s="327" t="str">
        <f>'Sub Cases Monthly'!B38:D38</f>
        <v>DUI (SRS)</v>
      </c>
      <c r="C38" s="328"/>
      <c r="D38" s="329"/>
      <c r="E38" s="109">
        <f>$R38*'Sub Cases Monthly'!E38</f>
        <v>1288</v>
      </c>
      <c r="F38" s="110">
        <f>$R38*'Sub Cases Monthly'!F38</f>
        <v>1092</v>
      </c>
      <c r="G38" s="110">
        <f>$R38*'Sub Cases Monthly'!G38</f>
        <v>1323</v>
      </c>
      <c r="H38" s="110">
        <f>$R38*'Sub Cases Monthly'!H38</f>
        <v>1274</v>
      </c>
      <c r="I38" s="110">
        <f>$R38*'Sub Cases Monthly'!I38</f>
        <v>1253</v>
      </c>
      <c r="J38" s="110">
        <f>$R38*'Sub Cases Monthly'!J38</f>
        <v>1106</v>
      </c>
      <c r="K38" s="110">
        <f>$R38*'Sub Cases Monthly'!K38</f>
        <v>840</v>
      </c>
      <c r="L38" s="110">
        <f>$R38*'Sub Cases Monthly'!L38</f>
        <v>1043</v>
      </c>
      <c r="M38" s="110">
        <f>$R38*'Sub Cases Monthly'!M38</f>
        <v>1344</v>
      </c>
      <c r="N38" s="110">
        <f>$R38*'Sub Cases Monthly'!N38</f>
        <v>1176</v>
      </c>
      <c r="O38" s="110">
        <f>$R38*'Sub Cases Monthly'!O38</f>
        <v>1323</v>
      </c>
      <c r="P38" s="111">
        <f>$R38*'Sub Cases Monthly'!P38</f>
        <v>1295</v>
      </c>
      <c r="Q38" s="72">
        <f t="shared" ref="Q38:Q41" si="10">SUM(E38:P38)</f>
        <v>14357</v>
      </c>
      <c r="R38" s="155">
        <v>7</v>
      </c>
      <c r="S38" s="5"/>
    </row>
    <row r="39" spans="1:19" ht="20.100000000000001" customHeight="1" x14ac:dyDescent="0.2">
      <c r="B39" s="318" t="str">
        <f>'Sub Cases Monthly'!B39:D39</f>
        <v>Other Criminal Traffic (SRS)</v>
      </c>
      <c r="C39" s="319"/>
      <c r="D39" s="320"/>
      <c r="E39" s="112">
        <f>$R39*'Sub Cases Monthly'!E39</f>
        <v>3930</v>
      </c>
      <c r="F39" s="113">
        <f>$R39*'Sub Cases Monthly'!F39</f>
        <v>3732</v>
      </c>
      <c r="G39" s="113">
        <f>$R39*'Sub Cases Monthly'!G39</f>
        <v>3552</v>
      </c>
      <c r="H39" s="113">
        <f>$R39*'Sub Cases Monthly'!H39</f>
        <v>4176</v>
      </c>
      <c r="I39" s="113">
        <f>$R39*'Sub Cases Monthly'!I39</f>
        <v>3834</v>
      </c>
      <c r="J39" s="113">
        <f>$R39*'Sub Cases Monthly'!J39</f>
        <v>3984</v>
      </c>
      <c r="K39" s="113">
        <f>$R39*'Sub Cases Monthly'!K39</f>
        <v>2514</v>
      </c>
      <c r="L39" s="113">
        <f>$R39*'Sub Cases Monthly'!L39</f>
        <v>3756</v>
      </c>
      <c r="M39" s="113">
        <f>$R39*'Sub Cases Monthly'!M39</f>
        <v>3540</v>
      </c>
      <c r="N39" s="113">
        <f>$R39*'Sub Cases Monthly'!N39</f>
        <v>3888</v>
      </c>
      <c r="O39" s="113">
        <f>$R39*'Sub Cases Monthly'!O39</f>
        <v>3840</v>
      </c>
      <c r="P39" s="114">
        <f>$R39*'Sub Cases Monthly'!P39</f>
        <v>3810</v>
      </c>
      <c r="Q39" s="75">
        <f t="shared" si="10"/>
        <v>44556</v>
      </c>
      <c r="R39" s="156">
        <v>6</v>
      </c>
      <c r="S39" s="5"/>
    </row>
    <row r="40" spans="1:19" ht="20.100000000000001" customHeight="1" thickBot="1" x14ac:dyDescent="0.25">
      <c r="B40" s="321" t="str">
        <f>'Sub Cases Monthly'!B40:D40</f>
        <v>Cases unable to be categorized</v>
      </c>
      <c r="C40" s="322"/>
      <c r="D40" s="323"/>
      <c r="E40" s="124">
        <f>$R40*'Sub Cases Monthly'!E40</f>
        <v>0</v>
      </c>
      <c r="F40" s="125">
        <f>$R40*'Sub Cases Monthly'!F40</f>
        <v>2</v>
      </c>
      <c r="G40" s="125">
        <f>$R40*'Sub Cases Monthly'!G40</f>
        <v>0</v>
      </c>
      <c r="H40" s="125">
        <f>$R40*'Sub Cases Monthly'!H40</f>
        <v>0</v>
      </c>
      <c r="I40" s="125">
        <f>$R40*'Sub Cases Monthly'!I40</f>
        <v>0</v>
      </c>
      <c r="J40" s="125">
        <f>$R40*'Sub Cases Monthly'!J40</f>
        <v>0</v>
      </c>
      <c r="K40" s="125">
        <f>$R40*'Sub Cases Monthly'!K40</f>
        <v>0</v>
      </c>
      <c r="L40" s="125">
        <f>$R40*'Sub Cases Monthly'!L40</f>
        <v>0</v>
      </c>
      <c r="M40" s="125">
        <f>$R40*'Sub Cases Monthly'!M40</f>
        <v>0</v>
      </c>
      <c r="N40" s="125">
        <f>$R40*'Sub Cases Monthly'!N40</f>
        <v>0</v>
      </c>
      <c r="O40" s="125">
        <f>$R40*'Sub Cases Monthly'!O40</f>
        <v>0</v>
      </c>
      <c r="P40" s="126">
        <f>$R40*'Sub Cases Monthly'!P40</f>
        <v>0</v>
      </c>
      <c r="Q40" s="79">
        <f t="shared" si="10"/>
        <v>2</v>
      </c>
      <c r="R40" s="162">
        <v>1</v>
      </c>
      <c r="S40" s="5"/>
    </row>
    <row r="41" spans="1:19" s="17" customFormat="1" ht="20.100000000000001" customHeight="1" thickTop="1" thickBot="1" x14ac:dyDescent="0.3">
      <c r="B41" s="324" t="str">
        <f>'Sub Cases Monthly'!B41:D41</f>
        <v xml:space="preserve">Total Criminal Traffic - UTCs = </v>
      </c>
      <c r="C41" s="325"/>
      <c r="D41" s="326"/>
      <c r="E41" s="92">
        <f t="shared" ref="E41:P41" si="11">SUM(E38:E40)</f>
        <v>5218</v>
      </c>
      <c r="F41" s="74">
        <f t="shared" si="11"/>
        <v>4826</v>
      </c>
      <c r="G41" s="74">
        <f t="shared" si="11"/>
        <v>4875</v>
      </c>
      <c r="H41" s="74">
        <f t="shared" si="11"/>
        <v>5450</v>
      </c>
      <c r="I41" s="74">
        <f t="shared" si="11"/>
        <v>5087</v>
      </c>
      <c r="J41" s="74">
        <f t="shared" si="11"/>
        <v>5090</v>
      </c>
      <c r="K41" s="74">
        <f t="shared" si="11"/>
        <v>3354</v>
      </c>
      <c r="L41" s="74">
        <f t="shared" si="11"/>
        <v>4799</v>
      </c>
      <c r="M41" s="74">
        <f t="shared" si="11"/>
        <v>4884</v>
      </c>
      <c r="N41" s="74">
        <f t="shared" si="11"/>
        <v>5064</v>
      </c>
      <c r="O41" s="74">
        <f t="shared" si="11"/>
        <v>5163</v>
      </c>
      <c r="P41" s="78">
        <f t="shared" si="11"/>
        <v>5105</v>
      </c>
      <c r="Q41" s="137">
        <f t="shared" si="10"/>
        <v>58915</v>
      </c>
      <c r="R41" s="153"/>
      <c r="S41" s="145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4"/>
      <c r="R42" s="15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43739</v>
      </c>
      <c r="F43" s="30">
        <f t="shared" ref="F43:P43" si="12">EDATE(E43,1)</f>
        <v>43770</v>
      </c>
      <c r="G43" s="30">
        <f t="shared" si="12"/>
        <v>43800</v>
      </c>
      <c r="H43" s="30">
        <f t="shared" si="12"/>
        <v>43831</v>
      </c>
      <c r="I43" s="30">
        <f t="shared" si="12"/>
        <v>43862</v>
      </c>
      <c r="J43" s="30">
        <f t="shared" si="12"/>
        <v>43891</v>
      </c>
      <c r="K43" s="30">
        <f t="shared" si="12"/>
        <v>43922</v>
      </c>
      <c r="L43" s="30">
        <f t="shared" si="12"/>
        <v>43952</v>
      </c>
      <c r="M43" s="30">
        <f t="shared" si="12"/>
        <v>43983</v>
      </c>
      <c r="N43" s="30">
        <f t="shared" si="12"/>
        <v>44013</v>
      </c>
      <c r="O43" s="30">
        <f t="shared" si="12"/>
        <v>44044</v>
      </c>
      <c r="P43" s="31">
        <f t="shared" si="12"/>
        <v>44075</v>
      </c>
      <c r="Q43" s="67" t="s">
        <v>239</v>
      </c>
      <c r="R43" s="147" t="s">
        <v>417</v>
      </c>
      <c r="S43" s="5"/>
    </row>
    <row r="44" spans="1:19" ht="20.100000000000001" customHeight="1" x14ac:dyDescent="0.2">
      <c r="B44" s="327" t="str">
        <f>'Sub Cases Monthly'!B44:D44</f>
        <v>Professional Malpractice (SRS)</v>
      </c>
      <c r="C44" s="328"/>
      <c r="D44" s="329"/>
      <c r="E44" s="109">
        <f>$R44*'Sub Cases Monthly'!E44</f>
        <v>21</v>
      </c>
      <c r="F44" s="110">
        <f>$R44*'Sub Cases Monthly'!F44</f>
        <v>35</v>
      </c>
      <c r="G44" s="110">
        <f>$R44*'Sub Cases Monthly'!G44</f>
        <v>7</v>
      </c>
      <c r="H44" s="110">
        <f>$R44*'Sub Cases Monthly'!H44</f>
        <v>21</v>
      </c>
      <c r="I44" s="110">
        <f>$R44*'Sub Cases Monthly'!I44</f>
        <v>7</v>
      </c>
      <c r="J44" s="110">
        <f>$R44*'Sub Cases Monthly'!J44</f>
        <v>70</v>
      </c>
      <c r="K44" s="110">
        <f>$R44*'Sub Cases Monthly'!K44</f>
        <v>35</v>
      </c>
      <c r="L44" s="110">
        <f>$R44*'Sub Cases Monthly'!L44</f>
        <v>7</v>
      </c>
      <c r="M44" s="110">
        <f>$R44*'Sub Cases Monthly'!M44</f>
        <v>21</v>
      </c>
      <c r="N44" s="110">
        <f>$R44*'Sub Cases Monthly'!N44</f>
        <v>28</v>
      </c>
      <c r="O44" s="110">
        <f>$R44*'Sub Cases Monthly'!O44</f>
        <v>21</v>
      </c>
      <c r="P44" s="111">
        <f>$R44*'Sub Cases Monthly'!P44</f>
        <v>42</v>
      </c>
      <c r="Q44" s="72">
        <f t="shared" ref="Q44:Q66" si="13">SUM(E44:P44)</f>
        <v>315</v>
      </c>
      <c r="R44" s="175">
        <v>7</v>
      </c>
      <c r="S44" s="5"/>
    </row>
    <row r="45" spans="1:19" ht="20.100000000000001" customHeight="1" x14ac:dyDescent="0.2">
      <c r="B45" s="318" t="str">
        <f>'Sub Cases Monthly'!B45:D45</f>
        <v>Products Liability (SRS)</v>
      </c>
      <c r="C45" s="319"/>
      <c r="D45" s="320"/>
      <c r="E45" s="112">
        <f>$R45*'Sub Cases Monthly'!E45</f>
        <v>0</v>
      </c>
      <c r="F45" s="113">
        <f>$R45*'Sub Cases Monthly'!F45</f>
        <v>0</v>
      </c>
      <c r="G45" s="113">
        <f>$R45*'Sub Cases Monthly'!G45</f>
        <v>7</v>
      </c>
      <c r="H45" s="113">
        <f>$R45*'Sub Cases Monthly'!H45</f>
        <v>28</v>
      </c>
      <c r="I45" s="113">
        <f>$R45*'Sub Cases Monthly'!I45</f>
        <v>7</v>
      </c>
      <c r="J45" s="113">
        <f>$R45*'Sub Cases Monthly'!J45</f>
        <v>0</v>
      </c>
      <c r="K45" s="113">
        <f>$R45*'Sub Cases Monthly'!K45</f>
        <v>7</v>
      </c>
      <c r="L45" s="113">
        <f>$R45*'Sub Cases Monthly'!L45</f>
        <v>21</v>
      </c>
      <c r="M45" s="113">
        <f>$R45*'Sub Cases Monthly'!M45</f>
        <v>7</v>
      </c>
      <c r="N45" s="113">
        <f>$R45*'Sub Cases Monthly'!N45</f>
        <v>14</v>
      </c>
      <c r="O45" s="113">
        <f>$R45*'Sub Cases Monthly'!O45</f>
        <v>21</v>
      </c>
      <c r="P45" s="114">
        <f>$R45*'Sub Cases Monthly'!P45</f>
        <v>0</v>
      </c>
      <c r="Q45" s="75">
        <f t="shared" si="13"/>
        <v>112</v>
      </c>
      <c r="R45" s="176">
        <v>7</v>
      </c>
      <c r="S45" s="5"/>
    </row>
    <row r="46" spans="1:19" ht="20.100000000000001" customHeight="1" x14ac:dyDescent="0.2">
      <c r="B46" s="318" t="str">
        <f>'Sub Cases Monthly'!B46:D46</f>
        <v>Auto Negligence (SRS)</v>
      </c>
      <c r="C46" s="319"/>
      <c r="D46" s="320"/>
      <c r="E46" s="115">
        <f>$R46*'Sub Cases Monthly'!E46</f>
        <v>588</v>
      </c>
      <c r="F46" s="116">
        <f>$R46*'Sub Cases Monthly'!F46</f>
        <v>357</v>
      </c>
      <c r="G46" s="116">
        <f>$R46*'Sub Cases Monthly'!G46</f>
        <v>497</v>
      </c>
      <c r="H46" s="116">
        <f>$R46*'Sub Cases Monthly'!H46</f>
        <v>469</v>
      </c>
      <c r="I46" s="116">
        <f>$R46*'Sub Cases Monthly'!I46</f>
        <v>497</v>
      </c>
      <c r="J46" s="116">
        <f>$R46*'Sub Cases Monthly'!J46</f>
        <v>469</v>
      </c>
      <c r="K46" s="116">
        <f>$R46*'Sub Cases Monthly'!K46</f>
        <v>693</v>
      </c>
      <c r="L46" s="116">
        <f>$R46*'Sub Cases Monthly'!L46</f>
        <v>490</v>
      </c>
      <c r="M46" s="116">
        <f>$R46*'Sub Cases Monthly'!M46</f>
        <v>672</v>
      </c>
      <c r="N46" s="116">
        <f>$R46*'Sub Cases Monthly'!N46</f>
        <v>567</v>
      </c>
      <c r="O46" s="116">
        <f>$R46*'Sub Cases Monthly'!O46</f>
        <v>483</v>
      </c>
      <c r="P46" s="117">
        <f>$R46*'Sub Cases Monthly'!P46</f>
        <v>546</v>
      </c>
      <c r="Q46" s="75">
        <f t="shared" si="13"/>
        <v>6328</v>
      </c>
      <c r="R46" s="176">
        <v>7</v>
      </c>
      <c r="S46" s="5"/>
    </row>
    <row r="47" spans="1:19" ht="20.100000000000001" customHeight="1" x14ac:dyDescent="0.2">
      <c r="B47" s="318" t="str">
        <f>'Sub Cases Monthly'!B47:D47</f>
        <v>Condominium (SRS)</v>
      </c>
      <c r="C47" s="319"/>
      <c r="D47" s="320"/>
      <c r="E47" s="112">
        <f>$R47*'Sub Cases Monthly'!E47</f>
        <v>0</v>
      </c>
      <c r="F47" s="113">
        <f>$R47*'Sub Cases Monthly'!F47</f>
        <v>18</v>
      </c>
      <c r="G47" s="113">
        <f>$R47*'Sub Cases Monthly'!G47</f>
        <v>0</v>
      </c>
      <c r="H47" s="113">
        <f>$R47*'Sub Cases Monthly'!H47</f>
        <v>6</v>
      </c>
      <c r="I47" s="113">
        <f>$R47*'Sub Cases Monthly'!I47</f>
        <v>0</v>
      </c>
      <c r="J47" s="113">
        <f>$R47*'Sub Cases Monthly'!J47</f>
        <v>0</v>
      </c>
      <c r="K47" s="113">
        <f>$R47*'Sub Cases Monthly'!K47</f>
        <v>0</v>
      </c>
      <c r="L47" s="113">
        <f>$R47*'Sub Cases Monthly'!L47</f>
        <v>24</v>
      </c>
      <c r="M47" s="113">
        <f>$R47*'Sub Cases Monthly'!M47</f>
        <v>0</v>
      </c>
      <c r="N47" s="113">
        <f>$R47*'Sub Cases Monthly'!N47</f>
        <v>6</v>
      </c>
      <c r="O47" s="113">
        <f>$R47*'Sub Cases Monthly'!O47</f>
        <v>6</v>
      </c>
      <c r="P47" s="114">
        <f>$R47*'Sub Cases Monthly'!P47</f>
        <v>6</v>
      </c>
      <c r="Q47" s="75">
        <f t="shared" si="13"/>
        <v>66</v>
      </c>
      <c r="R47" s="176">
        <v>6</v>
      </c>
      <c r="S47" s="5"/>
    </row>
    <row r="48" spans="1:19" ht="20.100000000000001" customHeight="1" x14ac:dyDescent="0.2">
      <c r="B48" s="318" t="str">
        <f>'Sub Cases Monthly'!B48:D48</f>
        <v>Contract and Indebtedness (SRS)</v>
      </c>
      <c r="C48" s="319"/>
      <c r="D48" s="320"/>
      <c r="E48" s="115">
        <f>$R48*'Sub Cases Monthly'!E48</f>
        <v>1062</v>
      </c>
      <c r="F48" s="116">
        <f>$R48*'Sub Cases Monthly'!F48</f>
        <v>792</v>
      </c>
      <c r="G48" s="116">
        <f>$R48*'Sub Cases Monthly'!G48</f>
        <v>948</v>
      </c>
      <c r="H48" s="116">
        <f>$R48*'Sub Cases Monthly'!H48</f>
        <v>576</v>
      </c>
      <c r="I48" s="116">
        <f>$R48*'Sub Cases Monthly'!I48</f>
        <v>546</v>
      </c>
      <c r="J48" s="116">
        <f>$R48*'Sub Cases Monthly'!J48</f>
        <v>636</v>
      </c>
      <c r="K48" s="116">
        <f>$R48*'Sub Cases Monthly'!K48</f>
        <v>774</v>
      </c>
      <c r="L48" s="116">
        <f>$R48*'Sub Cases Monthly'!L48</f>
        <v>678</v>
      </c>
      <c r="M48" s="116">
        <f>$R48*'Sub Cases Monthly'!M48</f>
        <v>516</v>
      </c>
      <c r="N48" s="116">
        <f>$R48*'Sub Cases Monthly'!N48</f>
        <v>294</v>
      </c>
      <c r="O48" s="116">
        <f>$R48*'Sub Cases Monthly'!O48</f>
        <v>222</v>
      </c>
      <c r="P48" s="117">
        <f>$R48*'Sub Cases Monthly'!P48</f>
        <v>318</v>
      </c>
      <c r="Q48" s="75">
        <f t="shared" si="13"/>
        <v>7362</v>
      </c>
      <c r="R48" s="176">
        <v>6</v>
      </c>
      <c r="S48" s="5"/>
    </row>
    <row r="49" spans="2:19" ht="20.100000000000001" customHeight="1" x14ac:dyDescent="0.2">
      <c r="B49" s="318" t="str">
        <f>'Sub Cases Monthly'!B49:D49</f>
        <v>Eminent Domain Parcels (SRS)</v>
      </c>
      <c r="C49" s="319"/>
      <c r="D49" s="320"/>
      <c r="E49" s="112">
        <f>$R49*'Sub Cases Monthly'!E49</f>
        <v>0</v>
      </c>
      <c r="F49" s="113">
        <f>$R49*'Sub Cases Monthly'!F49</f>
        <v>0</v>
      </c>
      <c r="G49" s="113">
        <f>$R49*'Sub Cases Monthly'!G49</f>
        <v>0</v>
      </c>
      <c r="H49" s="113">
        <f>$R49*'Sub Cases Monthly'!H49</f>
        <v>0</v>
      </c>
      <c r="I49" s="113">
        <f>$R49*'Sub Cases Monthly'!I49</f>
        <v>0</v>
      </c>
      <c r="J49" s="113">
        <f>$R49*'Sub Cases Monthly'!J49</f>
        <v>0</v>
      </c>
      <c r="K49" s="113">
        <f>$R49*'Sub Cases Monthly'!K49</f>
        <v>0</v>
      </c>
      <c r="L49" s="113">
        <f>$R49*'Sub Cases Monthly'!L49</f>
        <v>0</v>
      </c>
      <c r="M49" s="113">
        <f>$R49*'Sub Cases Monthly'!M49</f>
        <v>35</v>
      </c>
      <c r="N49" s="113">
        <f>$R49*'Sub Cases Monthly'!N49</f>
        <v>0</v>
      </c>
      <c r="O49" s="113">
        <f>$R49*'Sub Cases Monthly'!O49</f>
        <v>0</v>
      </c>
      <c r="P49" s="114">
        <f>$R49*'Sub Cases Monthly'!P49</f>
        <v>7</v>
      </c>
      <c r="Q49" s="75">
        <f t="shared" si="13"/>
        <v>42</v>
      </c>
      <c r="R49" s="176">
        <v>7</v>
      </c>
      <c r="S49" s="5"/>
    </row>
    <row r="50" spans="2:19" ht="20.100000000000001" customHeight="1" x14ac:dyDescent="0.2">
      <c r="B50" s="318" t="str">
        <f>'Sub Cases Monthly'!B50:D50</f>
        <v>Other Negligence (SRS)</v>
      </c>
      <c r="C50" s="319"/>
      <c r="D50" s="320"/>
      <c r="E50" s="115">
        <f>$R50*'Sub Cases Monthly'!E50</f>
        <v>246</v>
      </c>
      <c r="F50" s="116">
        <f>$R50*'Sub Cases Monthly'!F50</f>
        <v>174</v>
      </c>
      <c r="G50" s="116">
        <f>$R50*'Sub Cases Monthly'!G50</f>
        <v>240</v>
      </c>
      <c r="H50" s="116">
        <f>$R50*'Sub Cases Monthly'!H50</f>
        <v>174</v>
      </c>
      <c r="I50" s="116">
        <f>$R50*'Sub Cases Monthly'!I50</f>
        <v>258</v>
      </c>
      <c r="J50" s="116">
        <f>$R50*'Sub Cases Monthly'!J50</f>
        <v>192</v>
      </c>
      <c r="K50" s="116">
        <f>$R50*'Sub Cases Monthly'!K50</f>
        <v>174</v>
      </c>
      <c r="L50" s="116">
        <f>$R50*'Sub Cases Monthly'!L50</f>
        <v>330</v>
      </c>
      <c r="M50" s="116">
        <f>$R50*'Sub Cases Monthly'!M50</f>
        <v>228</v>
      </c>
      <c r="N50" s="116">
        <f>$R50*'Sub Cases Monthly'!N50</f>
        <v>246</v>
      </c>
      <c r="O50" s="116">
        <f>$R50*'Sub Cases Monthly'!O50</f>
        <v>294</v>
      </c>
      <c r="P50" s="117">
        <f>$R50*'Sub Cases Monthly'!P50</f>
        <v>168</v>
      </c>
      <c r="Q50" s="75">
        <f t="shared" si="13"/>
        <v>2724</v>
      </c>
      <c r="R50" s="176">
        <v>6</v>
      </c>
      <c r="S50" s="5"/>
    </row>
    <row r="51" spans="2:19" ht="20.100000000000001" customHeight="1" x14ac:dyDescent="0.2">
      <c r="B51" s="318" t="str">
        <f>'Sub Cases Monthly'!B51:D51</f>
        <v>Commercial Foreclosure (SRS)</v>
      </c>
      <c r="C51" s="319"/>
      <c r="D51" s="320"/>
      <c r="E51" s="112">
        <f>$R51*'Sub Cases Monthly'!E51</f>
        <v>7</v>
      </c>
      <c r="F51" s="113">
        <f>$R51*'Sub Cases Monthly'!F51</f>
        <v>7</v>
      </c>
      <c r="G51" s="113">
        <f>$R51*'Sub Cases Monthly'!G51</f>
        <v>7</v>
      </c>
      <c r="H51" s="113">
        <f>$R51*'Sub Cases Monthly'!H51</f>
        <v>21</v>
      </c>
      <c r="I51" s="113">
        <f>$R51*'Sub Cases Monthly'!I51</f>
        <v>0</v>
      </c>
      <c r="J51" s="113">
        <f>$R51*'Sub Cases Monthly'!J51</f>
        <v>7</v>
      </c>
      <c r="K51" s="113">
        <f>$R51*'Sub Cases Monthly'!K51</f>
        <v>7</v>
      </c>
      <c r="L51" s="113">
        <f>$R51*'Sub Cases Monthly'!L51</f>
        <v>21</v>
      </c>
      <c r="M51" s="113">
        <f>$R51*'Sub Cases Monthly'!M51</f>
        <v>14</v>
      </c>
      <c r="N51" s="113">
        <f>$R51*'Sub Cases Monthly'!N51</f>
        <v>7</v>
      </c>
      <c r="O51" s="113">
        <f>$R51*'Sub Cases Monthly'!O51</f>
        <v>7</v>
      </c>
      <c r="P51" s="114">
        <f>$R51*'Sub Cases Monthly'!P51</f>
        <v>0</v>
      </c>
      <c r="Q51" s="75">
        <f t="shared" si="13"/>
        <v>105</v>
      </c>
      <c r="R51" s="176">
        <v>7</v>
      </c>
      <c r="S51" s="5"/>
    </row>
    <row r="52" spans="2:19" ht="20.100000000000001" customHeight="1" x14ac:dyDescent="0.2">
      <c r="B52" s="318" t="str">
        <f>'Sub Cases Monthly'!B52:D52</f>
        <v>Homestead Residential Foreclosure (SRS)</v>
      </c>
      <c r="C52" s="319"/>
      <c r="D52" s="320"/>
      <c r="E52" s="115">
        <f>$R52*'Sub Cases Monthly'!E52</f>
        <v>540</v>
      </c>
      <c r="F52" s="116">
        <f>$R52*'Sub Cases Monthly'!F52</f>
        <v>540</v>
      </c>
      <c r="G52" s="116">
        <f>$R52*'Sub Cases Monthly'!G52</f>
        <v>369</v>
      </c>
      <c r="H52" s="116">
        <f>$R52*'Sub Cases Monthly'!H52</f>
        <v>423</v>
      </c>
      <c r="I52" s="116">
        <f>$R52*'Sub Cases Monthly'!I52</f>
        <v>531</v>
      </c>
      <c r="J52" s="116">
        <f>$R52*'Sub Cases Monthly'!J52</f>
        <v>450</v>
      </c>
      <c r="K52" s="116">
        <f>$R52*'Sub Cases Monthly'!K52</f>
        <v>27</v>
      </c>
      <c r="L52" s="116">
        <f>$R52*'Sub Cases Monthly'!L52</f>
        <v>9</v>
      </c>
      <c r="M52" s="116">
        <f>$R52*'Sub Cases Monthly'!M52</f>
        <v>9</v>
      </c>
      <c r="N52" s="116">
        <f>$R52*'Sub Cases Monthly'!N52</f>
        <v>27</v>
      </c>
      <c r="O52" s="116">
        <f>$R52*'Sub Cases Monthly'!O52</f>
        <v>270</v>
      </c>
      <c r="P52" s="117">
        <f>$R52*'Sub Cases Monthly'!P52</f>
        <v>144</v>
      </c>
      <c r="Q52" s="75">
        <f t="shared" si="13"/>
        <v>3339</v>
      </c>
      <c r="R52" s="176">
        <v>9</v>
      </c>
      <c r="S52" s="5"/>
    </row>
    <row r="53" spans="2:19" ht="20.100000000000001" customHeight="1" x14ac:dyDescent="0.2">
      <c r="B53" s="318" t="str">
        <f>'Sub Cases Monthly'!B53:D53</f>
        <v>Non-Homestead Residential Foreclosure (SRS)</v>
      </c>
      <c r="C53" s="319"/>
      <c r="D53" s="320"/>
      <c r="E53" s="112">
        <f>$R53*'Sub Cases Monthly'!E53</f>
        <v>192</v>
      </c>
      <c r="F53" s="113">
        <f>$R53*'Sub Cases Monthly'!F53</f>
        <v>184</v>
      </c>
      <c r="G53" s="113">
        <f>$R53*'Sub Cases Monthly'!G53</f>
        <v>144</v>
      </c>
      <c r="H53" s="113">
        <f>$R53*'Sub Cases Monthly'!H53</f>
        <v>144</v>
      </c>
      <c r="I53" s="113">
        <f>$R53*'Sub Cases Monthly'!I53</f>
        <v>312</v>
      </c>
      <c r="J53" s="113">
        <f>$R53*'Sub Cases Monthly'!J53</f>
        <v>144</v>
      </c>
      <c r="K53" s="113">
        <f>$R53*'Sub Cases Monthly'!K53</f>
        <v>16</v>
      </c>
      <c r="L53" s="113">
        <f>$R53*'Sub Cases Monthly'!L53</f>
        <v>8</v>
      </c>
      <c r="M53" s="113">
        <f>$R53*'Sub Cases Monthly'!M53</f>
        <v>0</v>
      </c>
      <c r="N53" s="113">
        <f>$R53*'Sub Cases Monthly'!N53</f>
        <v>8</v>
      </c>
      <c r="O53" s="113">
        <f>$R53*'Sub Cases Monthly'!O53</f>
        <v>40</v>
      </c>
      <c r="P53" s="114">
        <f>$R53*'Sub Cases Monthly'!P53</f>
        <v>32</v>
      </c>
      <c r="Q53" s="75">
        <f t="shared" si="13"/>
        <v>1224</v>
      </c>
      <c r="R53" s="176">
        <v>8</v>
      </c>
      <c r="S53" s="5"/>
    </row>
    <row r="54" spans="2:19" ht="20.100000000000001" customHeight="1" x14ac:dyDescent="0.2">
      <c r="B54" s="318" t="str">
        <f>'Sub Cases Monthly'!B54:D54</f>
        <v>Other Real Property Actions (SRS)</v>
      </c>
      <c r="C54" s="319"/>
      <c r="D54" s="320"/>
      <c r="E54" s="115">
        <f>$R54*'Sub Cases Monthly'!E54</f>
        <v>147</v>
      </c>
      <c r="F54" s="116">
        <f>$R54*'Sub Cases Monthly'!F54</f>
        <v>210</v>
      </c>
      <c r="G54" s="116">
        <f>$R54*'Sub Cases Monthly'!G54</f>
        <v>77</v>
      </c>
      <c r="H54" s="116">
        <f>$R54*'Sub Cases Monthly'!H54</f>
        <v>133</v>
      </c>
      <c r="I54" s="116">
        <f>$R54*'Sub Cases Monthly'!I54</f>
        <v>175</v>
      </c>
      <c r="J54" s="116">
        <f>$R54*'Sub Cases Monthly'!J54</f>
        <v>161</v>
      </c>
      <c r="K54" s="116">
        <f>$R54*'Sub Cases Monthly'!K54</f>
        <v>70</v>
      </c>
      <c r="L54" s="116">
        <f>$R54*'Sub Cases Monthly'!L54</f>
        <v>63</v>
      </c>
      <c r="M54" s="116">
        <f>$R54*'Sub Cases Monthly'!M54</f>
        <v>140</v>
      </c>
      <c r="N54" s="116">
        <f>$R54*'Sub Cases Monthly'!N54</f>
        <v>245</v>
      </c>
      <c r="O54" s="116">
        <f>$R54*'Sub Cases Monthly'!O54</f>
        <v>203</v>
      </c>
      <c r="P54" s="117">
        <f>$R54*'Sub Cases Monthly'!P54</f>
        <v>210</v>
      </c>
      <c r="Q54" s="75">
        <f t="shared" si="13"/>
        <v>1834</v>
      </c>
      <c r="R54" s="176">
        <v>7</v>
      </c>
      <c r="S54" s="5"/>
    </row>
    <row r="55" spans="2:19" ht="20.100000000000001" customHeight="1" x14ac:dyDescent="0.2">
      <c r="B55" s="318" t="str">
        <f>'Sub Cases Monthly'!B55:D55</f>
        <v>Other Civil (SRS)</v>
      </c>
      <c r="C55" s="319"/>
      <c r="D55" s="320"/>
      <c r="E55" s="112">
        <f>$R55*'Sub Cases Monthly'!E55</f>
        <v>15</v>
      </c>
      <c r="F55" s="113">
        <f>$R55*'Sub Cases Monthly'!F55</f>
        <v>25</v>
      </c>
      <c r="G55" s="113">
        <f>$R55*'Sub Cases Monthly'!G55</f>
        <v>20</v>
      </c>
      <c r="H55" s="113">
        <f>$R55*'Sub Cases Monthly'!H55</f>
        <v>10</v>
      </c>
      <c r="I55" s="113">
        <f>$R55*'Sub Cases Monthly'!I55</f>
        <v>365</v>
      </c>
      <c r="J55" s="113">
        <f>$R55*'Sub Cases Monthly'!J55</f>
        <v>375</v>
      </c>
      <c r="K55" s="113">
        <f>$R55*'Sub Cases Monthly'!K55</f>
        <v>285</v>
      </c>
      <c r="L55" s="113">
        <f>$R55*'Sub Cases Monthly'!L55</f>
        <v>195</v>
      </c>
      <c r="M55" s="113">
        <f>$R55*'Sub Cases Monthly'!M55</f>
        <v>320</v>
      </c>
      <c r="N55" s="113">
        <f>$R55*'Sub Cases Monthly'!N55</f>
        <v>725</v>
      </c>
      <c r="O55" s="113">
        <f>$R55*'Sub Cases Monthly'!O55</f>
        <v>615</v>
      </c>
      <c r="P55" s="114">
        <f>$R55*'Sub Cases Monthly'!P55</f>
        <v>450</v>
      </c>
      <c r="Q55" s="75">
        <f t="shared" si="13"/>
        <v>3400</v>
      </c>
      <c r="R55" s="176">
        <v>5</v>
      </c>
      <c r="S55" s="5"/>
    </row>
    <row r="56" spans="2:19" ht="20.100000000000001" customHeight="1" x14ac:dyDescent="0.2">
      <c r="B56" s="318" t="str">
        <f>'Sub Cases Monthly'!B56:D56</f>
        <v>*Involuntary Civil Commitment of Sexually Violent Predators (SRS)</v>
      </c>
      <c r="C56" s="319"/>
      <c r="D56" s="320"/>
      <c r="E56" s="115">
        <f>$R56*'Sub Cases Monthly'!E56</f>
        <v>0</v>
      </c>
      <c r="F56" s="116">
        <f>$R56*'Sub Cases Monthly'!F56</f>
        <v>0</v>
      </c>
      <c r="G56" s="116">
        <f>$R56*'Sub Cases Monthly'!G56</f>
        <v>0</v>
      </c>
      <c r="H56" s="116">
        <f>$R56*'Sub Cases Monthly'!H56</f>
        <v>0</v>
      </c>
      <c r="I56" s="116">
        <f>$R56*'Sub Cases Monthly'!I56</f>
        <v>0</v>
      </c>
      <c r="J56" s="116">
        <f>$R56*'Sub Cases Monthly'!J56</f>
        <v>0</v>
      </c>
      <c r="K56" s="116">
        <f>$R56*'Sub Cases Monthly'!K56</f>
        <v>0</v>
      </c>
      <c r="L56" s="116">
        <f>$R56*'Sub Cases Monthly'!L56</f>
        <v>0</v>
      </c>
      <c r="M56" s="116">
        <f>$R56*'Sub Cases Monthly'!M56</f>
        <v>0</v>
      </c>
      <c r="N56" s="116">
        <f>$R56*'Sub Cases Monthly'!N56</f>
        <v>0</v>
      </c>
      <c r="O56" s="116">
        <f>$R56*'Sub Cases Monthly'!O56</f>
        <v>0</v>
      </c>
      <c r="P56" s="117">
        <f>$R56*'Sub Cases Monthly'!P56</f>
        <v>0</v>
      </c>
      <c r="Q56" s="75">
        <f t="shared" si="13"/>
        <v>0</v>
      </c>
      <c r="R56" s="176">
        <v>8</v>
      </c>
      <c r="S56" s="5"/>
    </row>
    <row r="57" spans="2:19" ht="20.100000000000001" customHeight="1" x14ac:dyDescent="0.2">
      <c r="B57" s="318" t="str">
        <f>'Sub Cases Monthly'!B57:D57</f>
        <v>*Appeals (AP cases) from County to Circuit Court (SRS)</v>
      </c>
      <c r="C57" s="319"/>
      <c r="D57" s="320"/>
      <c r="E57" s="112">
        <f>$R57*'Sub Cases Monthly'!E57</f>
        <v>12</v>
      </c>
      <c r="F57" s="113">
        <f>$R57*'Sub Cases Monthly'!F57</f>
        <v>4</v>
      </c>
      <c r="G57" s="113">
        <f>$R57*'Sub Cases Monthly'!G57</f>
        <v>12</v>
      </c>
      <c r="H57" s="113">
        <f>$R57*'Sub Cases Monthly'!H57</f>
        <v>4</v>
      </c>
      <c r="I57" s="113">
        <f>$R57*'Sub Cases Monthly'!I57</f>
        <v>8</v>
      </c>
      <c r="J57" s="113">
        <f>$R57*'Sub Cases Monthly'!J57</f>
        <v>0</v>
      </c>
      <c r="K57" s="113">
        <f>$R57*'Sub Cases Monthly'!K57</f>
        <v>12</v>
      </c>
      <c r="L57" s="113">
        <f>$R57*'Sub Cases Monthly'!L57</f>
        <v>4</v>
      </c>
      <c r="M57" s="113">
        <f>$R57*'Sub Cases Monthly'!M57</f>
        <v>4</v>
      </c>
      <c r="N57" s="113">
        <f>$R57*'Sub Cases Monthly'!N57</f>
        <v>0</v>
      </c>
      <c r="O57" s="113">
        <f>$R57*'Sub Cases Monthly'!O57</f>
        <v>0</v>
      </c>
      <c r="P57" s="114">
        <f>$R57*'Sub Cases Monthly'!P57</f>
        <v>4</v>
      </c>
      <c r="Q57" s="75">
        <f t="shared" si="13"/>
        <v>64</v>
      </c>
      <c r="R57" s="176">
        <v>4</v>
      </c>
      <c r="S57" s="5"/>
    </row>
    <row r="58" spans="2:19" ht="20.100000000000001" customHeight="1" x14ac:dyDescent="0.2">
      <c r="B58" s="318" t="str">
        <f>'Sub Cases Monthly'!B58:D58</f>
        <v>Writs of Certiorari (SRS)</v>
      </c>
      <c r="C58" s="319"/>
      <c r="D58" s="320"/>
      <c r="E58" s="115">
        <f>$R58*'Sub Cases Monthly'!E58</f>
        <v>0</v>
      </c>
      <c r="F58" s="116">
        <f>$R58*'Sub Cases Monthly'!F58</f>
        <v>0</v>
      </c>
      <c r="G58" s="116">
        <f>$R58*'Sub Cases Monthly'!G58</f>
        <v>0</v>
      </c>
      <c r="H58" s="116">
        <f>$R58*'Sub Cases Monthly'!H58</f>
        <v>0</v>
      </c>
      <c r="I58" s="116">
        <f>$R58*'Sub Cases Monthly'!I58</f>
        <v>0</v>
      </c>
      <c r="J58" s="116">
        <f>$R58*'Sub Cases Monthly'!J58</f>
        <v>0</v>
      </c>
      <c r="K58" s="116">
        <f>$R58*'Sub Cases Monthly'!K58</f>
        <v>0</v>
      </c>
      <c r="L58" s="116">
        <f>$R58*'Sub Cases Monthly'!L58</f>
        <v>0</v>
      </c>
      <c r="M58" s="116">
        <f>$R58*'Sub Cases Monthly'!M58</f>
        <v>0</v>
      </c>
      <c r="N58" s="116">
        <f>$R58*'Sub Cases Monthly'!N58</f>
        <v>0</v>
      </c>
      <c r="O58" s="116">
        <f>$R58*'Sub Cases Monthly'!O58</f>
        <v>0</v>
      </c>
      <c r="P58" s="117">
        <f>$R58*'Sub Cases Monthly'!P58</f>
        <v>0</v>
      </c>
      <c r="Q58" s="75">
        <f t="shared" si="13"/>
        <v>0</v>
      </c>
      <c r="R58" s="176">
        <v>2</v>
      </c>
      <c r="S58" s="5"/>
    </row>
    <row r="59" spans="2:19" ht="20.100000000000001" customHeight="1" x14ac:dyDescent="0.2">
      <c r="B59" s="318" t="str">
        <f>'Sub Cases Monthly'!B59:D59</f>
        <v>Medical Extensions (Petitions to Extend) (Non-SRS)</v>
      </c>
      <c r="C59" s="319"/>
      <c r="D59" s="320"/>
      <c r="E59" s="112">
        <f>$R59*'Sub Cases Monthly'!E59</f>
        <v>5</v>
      </c>
      <c r="F59" s="113">
        <f>$R59*'Sub Cases Monthly'!F59</f>
        <v>5</v>
      </c>
      <c r="G59" s="113">
        <f>$R59*'Sub Cases Monthly'!G59</f>
        <v>9</v>
      </c>
      <c r="H59" s="113">
        <f>$R59*'Sub Cases Monthly'!H59</f>
        <v>8</v>
      </c>
      <c r="I59" s="113">
        <f>$R59*'Sub Cases Monthly'!I59</f>
        <v>12</v>
      </c>
      <c r="J59" s="113">
        <f>$R59*'Sub Cases Monthly'!J59</f>
        <v>6</v>
      </c>
      <c r="K59" s="113">
        <f>$R59*'Sub Cases Monthly'!K59</f>
        <v>9</v>
      </c>
      <c r="L59" s="113">
        <f>$R59*'Sub Cases Monthly'!L59</f>
        <v>11</v>
      </c>
      <c r="M59" s="113">
        <f>$R59*'Sub Cases Monthly'!M59</f>
        <v>10</v>
      </c>
      <c r="N59" s="113">
        <f>$R59*'Sub Cases Monthly'!N59</f>
        <v>7</v>
      </c>
      <c r="O59" s="113">
        <f>$R59*'Sub Cases Monthly'!O59</f>
        <v>14</v>
      </c>
      <c r="P59" s="114">
        <f>$R59*'Sub Cases Monthly'!P59</f>
        <v>5</v>
      </c>
      <c r="Q59" s="75">
        <f t="shared" si="13"/>
        <v>101</v>
      </c>
      <c r="R59" s="176">
        <v>1</v>
      </c>
      <c r="S59" s="5"/>
    </row>
    <row r="60" spans="2:19" ht="20.100000000000001" customHeight="1" x14ac:dyDescent="0.2">
      <c r="B60" s="318" t="str">
        <f>'Sub Cases Monthly'!B60:D60</f>
        <v>Transfers of Lien to Security (Non-SRS)</v>
      </c>
      <c r="C60" s="319"/>
      <c r="D60" s="320"/>
      <c r="E60" s="115">
        <f>$R60*'Sub Cases Monthly'!E60</f>
        <v>9</v>
      </c>
      <c r="F60" s="116">
        <f>$R60*'Sub Cases Monthly'!F60</f>
        <v>3</v>
      </c>
      <c r="G60" s="116">
        <f>$R60*'Sub Cases Monthly'!G60</f>
        <v>6</v>
      </c>
      <c r="H60" s="116">
        <f>$R60*'Sub Cases Monthly'!H60</f>
        <v>9</v>
      </c>
      <c r="I60" s="116">
        <f>$R60*'Sub Cases Monthly'!I60</f>
        <v>3</v>
      </c>
      <c r="J60" s="116">
        <f>$R60*'Sub Cases Monthly'!J60</f>
        <v>0</v>
      </c>
      <c r="K60" s="116">
        <f>$R60*'Sub Cases Monthly'!K60</f>
        <v>9</v>
      </c>
      <c r="L60" s="116">
        <f>$R60*'Sub Cases Monthly'!L60</f>
        <v>6</v>
      </c>
      <c r="M60" s="116">
        <f>$R60*'Sub Cases Monthly'!M60</f>
        <v>6</v>
      </c>
      <c r="N60" s="116">
        <f>$R60*'Sub Cases Monthly'!N60</f>
        <v>6</v>
      </c>
      <c r="O60" s="116">
        <f>$R60*'Sub Cases Monthly'!O60</f>
        <v>0</v>
      </c>
      <c r="P60" s="117">
        <f>$R60*'Sub Cases Monthly'!P60</f>
        <v>3</v>
      </c>
      <c r="Q60" s="75">
        <f t="shared" si="13"/>
        <v>60</v>
      </c>
      <c r="R60" s="176">
        <v>3</v>
      </c>
      <c r="S60" s="5"/>
    </row>
    <row r="61" spans="2:19" ht="20.100000000000001" customHeight="1" x14ac:dyDescent="0.2">
      <c r="B61" s="318" t="str">
        <f>'Sub Cases Monthly'!B61:D61</f>
        <v>Civil Contempt for FTA for Jury Duty (Non-SRS)</v>
      </c>
      <c r="C61" s="319"/>
      <c r="D61" s="320"/>
      <c r="E61" s="112">
        <f>$R61*'Sub Cases Monthly'!E61</f>
        <v>0</v>
      </c>
      <c r="F61" s="113">
        <f>$R61*'Sub Cases Monthly'!F61</f>
        <v>0</v>
      </c>
      <c r="G61" s="113">
        <f>$R61*'Sub Cases Monthly'!G61</f>
        <v>0</v>
      </c>
      <c r="H61" s="113">
        <f>$R61*'Sub Cases Monthly'!H61</f>
        <v>0</v>
      </c>
      <c r="I61" s="113">
        <f>$R61*'Sub Cases Monthly'!I61</f>
        <v>0</v>
      </c>
      <c r="J61" s="113">
        <f>$R61*'Sub Cases Monthly'!J61</f>
        <v>0</v>
      </c>
      <c r="K61" s="113">
        <f>$R61*'Sub Cases Monthly'!K61</f>
        <v>0</v>
      </c>
      <c r="L61" s="113">
        <f>$R61*'Sub Cases Monthly'!L61</f>
        <v>0</v>
      </c>
      <c r="M61" s="113">
        <f>$R61*'Sub Cases Monthly'!M61</f>
        <v>0</v>
      </c>
      <c r="N61" s="113">
        <f>$R61*'Sub Cases Monthly'!N61</f>
        <v>0</v>
      </c>
      <c r="O61" s="113">
        <f>$R61*'Sub Cases Monthly'!O61</f>
        <v>0</v>
      </c>
      <c r="P61" s="114">
        <f>$R61*'Sub Cases Monthly'!P61</f>
        <v>0</v>
      </c>
      <c r="Q61" s="75">
        <f t="shared" si="13"/>
        <v>0</v>
      </c>
      <c r="R61" s="176">
        <v>3</v>
      </c>
      <c r="S61" s="5"/>
    </row>
    <row r="62" spans="2:19" ht="20.100000000000001" customHeight="1" x14ac:dyDescent="0.2">
      <c r="B62" s="318" t="str">
        <f>'Sub Cases Monthly'!B62:D62</f>
        <v>Confirmation of Arbitration (Non-SRS)</v>
      </c>
      <c r="C62" s="319"/>
      <c r="D62" s="320"/>
      <c r="E62" s="115">
        <f>$R62*'Sub Cases Monthly'!E62</f>
        <v>0</v>
      </c>
      <c r="F62" s="116">
        <f>$R62*'Sub Cases Monthly'!F62</f>
        <v>0</v>
      </c>
      <c r="G62" s="116">
        <f>$R62*'Sub Cases Monthly'!G62</f>
        <v>0</v>
      </c>
      <c r="H62" s="116">
        <f>$R62*'Sub Cases Monthly'!H62</f>
        <v>0</v>
      </c>
      <c r="I62" s="116">
        <f>$R62*'Sub Cases Monthly'!I62</f>
        <v>0</v>
      </c>
      <c r="J62" s="116">
        <f>$R62*'Sub Cases Monthly'!J62</f>
        <v>0</v>
      </c>
      <c r="K62" s="116">
        <f>$R62*'Sub Cases Monthly'!K62</f>
        <v>0</v>
      </c>
      <c r="L62" s="116">
        <f>$R62*'Sub Cases Monthly'!L62</f>
        <v>0</v>
      </c>
      <c r="M62" s="116">
        <f>$R62*'Sub Cases Monthly'!M62</f>
        <v>0</v>
      </c>
      <c r="N62" s="116">
        <f>$R62*'Sub Cases Monthly'!N62</f>
        <v>0</v>
      </c>
      <c r="O62" s="116">
        <f>$R62*'Sub Cases Monthly'!O62</f>
        <v>0</v>
      </c>
      <c r="P62" s="117">
        <f>$R62*'Sub Cases Monthly'!P62</f>
        <v>0</v>
      </c>
      <c r="Q62" s="79">
        <f t="shared" si="13"/>
        <v>0</v>
      </c>
      <c r="R62" s="176">
        <v>2</v>
      </c>
      <c r="S62" s="5"/>
    </row>
    <row r="63" spans="2:19" ht="20.100000000000001" customHeight="1" x14ac:dyDescent="0.2">
      <c r="B63" s="318" t="str">
        <f>'Sub Cases Monthly'!B63:D63</f>
        <v>Out of State Commission for Foreign Subpoena (Non-SRS)</v>
      </c>
      <c r="C63" s="319"/>
      <c r="D63" s="320"/>
      <c r="E63" s="112">
        <f>$R63*'Sub Cases Monthly'!E63</f>
        <v>4</v>
      </c>
      <c r="F63" s="113">
        <f>$R63*'Sub Cases Monthly'!F63</f>
        <v>8</v>
      </c>
      <c r="G63" s="113">
        <f>$R63*'Sub Cases Monthly'!G63</f>
        <v>0</v>
      </c>
      <c r="H63" s="113">
        <f>$R63*'Sub Cases Monthly'!H63</f>
        <v>4</v>
      </c>
      <c r="I63" s="113">
        <f>$R63*'Sub Cases Monthly'!I63</f>
        <v>6</v>
      </c>
      <c r="J63" s="113">
        <f>$R63*'Sub Cases Monthly'!J63</f>
        <v>6</v>
      </c>
      <c r="K63" s="113">
        <f>$R63*'Sub Cases Monthly'!K63</f>
        <v>6</v>
      </c>
      <c r="L63" s="113">
        <f>$R63*'Sub Cases Monthly'!L63</f>
        <v>2</v>
      </c>
      <c r="M63" s="113">
        <f>$R63*'Sub Cases Monthly'!M63</f>
        <v>4</v>
      </c>
      <c r="N63" s="113">
        <f>$R63*'Sub Cases Monthly'!N63</f>
        <v>4</v>
      </c>
      <c r="O63" s="113">
        <f>$R63*'Sub Cases Monthly'!O63</f>
        <v>4</v>
      </c>
      <c r="P63" s="114">
        <f>$R63*'Sub Cases Monthly'!P63</f>
        <v>6</v>
      </c>
      <c r="Q63" s="79">
        <f t="shared" si="13"/>
        <v>54</v>
      </c>
      <c r="R63" s="176">
        <v>2</v>
      </c>
      <c r="S63" s="5"/>
    </row>
    <row r="64" spans="2:19" ht="20.100000000000001" customHeight="1" x14ac:dyDescent="0.2">
      <c r="B64" s="318" t="str">
        <f>'Sub Cases Monthly'!B64:D64</f>
        <v>Foreign Judgments (Non-SRS)</v>
      </c>
      <c r="C64" s="319"/>
      <c r="D64" s="320"/>
      <c r="E64" s="115">
        <f>$R64*'Sub Cases Monthly'!E64</f>
        <v>0</v>
      </c>
      <c r="F64" s="116">
        <f>$R64*'Sub Cases Monthly'!F64</f>
        <v>0</v>
      </c>
      <c r="G64" s="116">
        <f>$R64*'Sub Cases Monthly'!G64</f>
        <v>6</v>
      </c>
      <c r="H64" s="116">
        <f>$R64*'Sub Cases Monthly'!H64</f>
        <v>3</v>
      </c>
      <c r="I64" s="116">
        <f>$R64*'Sub Cases Monthly'!I64</f>
        <v>12</v>
      </c>
      <c r="J64" s="116">
        <f>$R64*'Sub Cases Monthly'!J64</f>
        <v>3</v>
      </c>
      <c r="K64" s="116">
        <f>$R64*'Sub Cases Monthly'!K64</f>
        <v>0</v>
      </c>
      <c r="L64" s="116">
        <f>$R64*'Sub Cases Monthly'!L64</f>
        <v>3</v>
      </c>
      <c r="M64" s="116">
        <f>$R64*'Sub Cases Monthly'!M64</f>
        <v>0</v>
      </c>
      <c r="N64" s="116">
        <f>$R64*'Sub Cases Monthly'!N64</f>
        <v>3</v>
      </c>
      <c r="O64" s="116">
        <f>$R64*'Sub Cases Monthly'!O64</f>
        <v>0</v>
      </c>
      <c r="P64" s="117">
        <f>$R64*'Sub Cases Monthly'!P64</f>
        <v>3</v>
      </c>
      <c r="Q64" s="87">
        <f t="shared" si="13"/>
        <v>33</v>
      </c>
      <c r="R64" s="177">
        <v>3</v>
      </c>
      <c r="S64" s="5"/>
    </row>
    <row r="65" spans="1:19" ht="20.100000000000001" customHeight="1" thickBot="1" x14ac:dyDescent="0.25">
      <c r="B65" s="321" t="str">
        <f>'Sub Cases Monthly'!B65:D65</f>
        <v>Cases unable to be categorized</v>
      </c>
      <c r="C65" s="322"/>
      <c r="D65" s="323"/>
      <c r="E65" s="121">
        <f>$R65*'Sub Cases Monthly'!E65</f>
        <v>0</v>
      </c>
      <c r="F65" s="122">
        <f>$R65*'Sub Cases Monthly'!F65</f>
        <v>0</v>
      </c>
      <c r="G65" s="122">
        <f>$R65*'Sub Cases Monthly'!G65</f>
        <v>0</v>
      </c>
      <c r="H65" s="122">
        <f>$R65*'Sub Cases Monthly'!H65</f>
        <v>0</v>
      </c>
      <c r="I65" s="122">
        <f>$R65*'Sub Cases Monthly'!I65</f>
        <v>0</v>
      </c>
      <c r="J65" s="122">
        <f>$R65*'Sub Cases Monthly'!J65</f>
        <v>0</v>
      </c>
      <c r="K65" s="122">
        <f>$R65*'Sub Cases Monthly'!K65</f>
        <v>0</v>
      </c>
      <c r="L65" s="122">
        <f>$R65*'Sub Cases Monthly'!L65</f>
        <v>0</v>
      </c>
      <c r="M65" s="122">
        <f>$R65*'Sub Cases Monthly'!M65</f>
        <v>0</v>
      </c>
      <c r="N65" s="122">
        <f>$R65*'Sub Cases Monthly'!N65</f>
        <v>0</v>
      </c>
      <c r="O65" s="122">
        <f>$R65*'Sub Cases Monthly'!O65</f>
        <v>0</v>
      </c>
      <c r="P65" s="123">
        <f>$R65*'Sub Cases Monthly'!P65</f>
        <v>0</v>
      </c>
      <c r="Q65" s="77">
        <f t="shared" si="13"/>
        <v>0</v>
      </c>
      <c r="R65" s="178">
        <v>1</v>
      </c>
      <c r="S65" s="5"/>
    </row>
    <row r="66" spans="1:19" s="17" customFormat="1" ht="20.100000000000001" customHeight="1" thickTop="1" thickBot="1" x14ac:dyDescent="0.3">
      <c r="B66" s="324" t="str">
        <f>'Sub Cases Monthly'!B66:D66</f>
        <v>Total Circuit Civil =</v>
      </c>
      <c r="C66" s="325"/>
      <c r="D66" s="326"/>
      <c r="E66" s="92">
        <f t="shared" ref="E66:P66" si="14">SUM(E44:E65)</f>
        <v>2848</v>
      </c>
      <c r="F66" s="74">
        <f t="shared" si="14"/>
        <v>2362</v>
      </c>
      <c r="G66" s="74">
        <f t="shared" si="14"/>
        <v>2349</v>
      </c>
      <c r="H66" s="74">
        <f t="shared" si="14"/>
        <v>2033</v>
      </c>
      <c r="I66" s="74">
        <f t="shared" si="14"/>
        <v>2739</v>
      </c>
      <c r="J66" s="74">
        <f t="shared" si="14"/>
        <v>2519</v>
      </c>
      <c r="K66" s="74">
        <f t="shared" si="14"/>
        <v>2124</v>
      </c>
      <c r="L66" s="74">
        <f t="shared" si="14"/>
        <v>1872</v>
      </c>
      <c r="M66" s="74">
        <f t="shared" si="14"/>
        <v>1986</v>
      </c>
      <c r="N66" s="74">
        <f t="shared" si="14"/>
        <v>2187</v>
      </c>
      <c r="O66" s="74">
        <f t="shared" si="14"/>
        <v>2200</v>
      </c>
      <c r="P66" s="78">
        <f t="shared" si="14"/>
        <v>1944</v>
      </c>
      <c r="Q66" s="86">
        <f t="shared" si="13"/>
        <v>27163</v>
      </c>
      <c r="R66" s="153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5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43739</v>
      </c>
      <c r="F68" s="30">
        <f t="shared" ref="F68:P68" si="15">EDATE(E68,1)</f>
        <v>43770</v>
      </c>
      <c r="G68" s="30">
        <f t="shared" si="15"/>
        <v>43800</v>
      </c>
      <c r="H68" s="30">
        <f t="shared" si="15"/>
        <v>43831</v>
      </c>
      <c r="I68" s="30">
        <f t="shared" si="15"/>
        <v>43862</v>
      </c>
      <c r="J68" s="30">
        <f t="shared" si="15"/>
        <v>43891</v>
      </c>
      <c r="K68" s="30">
        <f t="shared" si="15"/>
        <v>43922</v>
      </c>
      <c r="L68" s="30">
        <f t="shared" si="15"/>
        <v>43952</v>
      </c>
      <c r="M68" s="30">
        <f t="shared" si="15"/>
        <v>43983</v>
      </c>
      <c r="N68" s="30">
        <f t="shared" si="15"/>
        <v>44013</v>
      </c>
      <c r="O68" s="30">
        <f t="shared" si="15"/>
        <v>44044</v>
      </c>
      <c r="P68" s="31">
        <f t="shared" si="15"/>
        <v>44075</v>
      </c>
      <c r="Q68" s="67" t="s">
        <v>239</v>
      </c>
      <c r="R68" s="147" t="s">
        <v>417</v>
      </c>
      <c r="S68" s="5"/>
    </row>
    <row r="69" spans="1:19" ht="20.100000000000001" customHeight="1" x14ac:dyDescent="0.2">
      <c r="B69" s="327" t="str">
        <f>'Sub Cases Monthly'!B69:D69</f>
        <v>Small Claims (up to $5,000) (SRS)</v>
      </c>
      <c r="C69" s="328"/>
      <c r="D69" s="329"/>
      <c r="E69" s="171">
        <f>$R69*'Sub Cases Monthly'!E69</f>
        <v>4938</v>
      </c>
      <c r="F69" s="172">
        <f>$R69*'Sub Cases Monthly'!F69</f>
        <v>5544</v>
      </c>
      <c r="G69" s="172">
        <f>$R69*'Sub Cases Monthly'!G69</f>
        <v>4674</v>
      </c>
      <c r="H69" s="172">
        <f>$R69*'Sub Cases Monthly'!H69</f>
        <v>3792</v>
      </c>
      <c r="I69" s="172">
        <f>$R69*'Sub Cases Monthly'!I69</f>
        <v>4542</v>
      </c>
      <c r="J69" s="172">
        <f>$R69*'Sub Cases Monthly'!J69</f>
        <v>4938</v>
      </c>
      <c r="K69" s="172">
        <f>$R69*'Sub Cases Monthly'!K69</f>
        <v>3012</v>
      </c>
      <c r="L69" s="172">
        <f>$R69*'Sub Cases Monthly'!L69</f>
        <v>2520</v>
      </c>
      <c r="M69" s="172">
        <f>$R69*'Sub Cases Monthly'!M69</f>
        <v>2232</v>
      </c>
      <c r="N69" s="172">
        <f>$R69*'Sub Cases Monthly'!N69</f>
        <v>2082</v>
      </c>
      <c r="O69" s="172">
        <f>$R69*'Sub Cases Monthly'!O69</f>
        <v>2808</v>
      </c>
      <c r="P69" s="173">
        <f>$R69*'Sub Cases Monthly'!P69</f>
        <v>1866</v>
      </c>
      <c r="Q69" s="72">
        <f t="shared" ref="Q69:Q79" si="16">SUM(E69:P69)</f>
        <v>42948</v>
      </c>
      <c r="R69" s="155">
        <v>6</v>
      </c>
      <c r="S69" s="5"/>
    </row>
    <row r="70" spans="1:19" ht="20.100000000000001" customHeight="1" x14ac:dyDescent="0.2">
      <c r="B70" s="318" t="e">
        <f>'Sub Cases Monthly'!#REF!</f>
        <v>#REF!</v>
      </c>
      <c r="C70" s="319"/>
      <c r="D70" s="320"/>
      <c r="E70" s="112">
        <f>$R70*'Sub Cases Monthly'!E70</f>
        <v>0</v>
      </c>
      <c r="F70" s="113">
        <f>$R70*'Sub Cases Monthly'!F70</f>
        <v>0</v>
      </c>
      <c r="G70" s="113">
        <f>$R70*'Sub Cases Monthly'!G70</f>
        <v>0</v>
      </c>
      <c r="H70" s="113">
        <f>$R70*'Sub Cases Monthly'!H70</f>
        <v>405</v>
      </c>
      <c r="I70" s="113">
        <f>$R70*'Sub Cases Monthly'!I70</f>
        <v>400</v>
      </c>
      <c r="J70" s="113">
        <f>$R70*'Sub Cases Monthly'!J70</f>
        <v>600</v>
      </c>
      <c r="K70" s="113">
        <f>$R70*'Sub Cases Monthly'!K70</f>
        <v>125</v>
      </c>
      <c r="L70" s="113">
        <f>$R70*'Sub Cases Monthly'!L70</f>
        <v>170</v>
      </c>
      <c r="M70" s="113">
        <f>$R70*'Sub Cases Monthly'!M70</f>
        <v>145</v>
      </c>
      <c r="N70" s="113">
        <f>$R70*'Sub Cases Monthly'!N70</f>
        <v>5</v>
      </c>
      <c r="O70" s="113">
        <f>$R70*'Sub Cases Monthly'!O70</f>
        <v>5</v>
      </c>
      <c r="P70" s="114">
        <f>$R70*'Sub Cases Monthly'!P70</f>
        <v>0</v>
      </c>
      <c r="Q70" s="75">
        <f t="shared" si="16"/>
        <v>1855</v>
      </c>
      <c r="R70" s="156">
        <v>5</v>
      </c>
      <c r="S70" s="5"/>
    </row>
    <row r="71" spans="1:19" ht="20.100000000000001" customHeight="1" x14ac:dyDescent="0.2">
      <c r="B71" s="318" t="str">
        <f>'Sub Cases Monthly'!B73:D73</f>
        <v>Civil ($15,001 - $30,000) (SRS)</v>
      </c>
      <c r="C71" s="319"/>
      <c r="D71" s="320"/>
      <c r="E71" s="115">
        <f>$R71*'Sub Cases Monthly'!E73</f>
        <v>0</v>
      </c>
      <c r="F71" s="116">
        <f>$R71*'Sub Cases Monthly'!F73</f>
        <v>0</v>
      </c>
      <c r="G71" s="116">
        <f>$R71*'Sub Cases Monthly'!G73</f>
        <v>0</v>
      </c>
      <c r="H71" s="116">
        <f>$R71*'Sub Cases Monthly'!H73</f>
        <v>0</v>
      </c>
      <c r="I71" s="116">
        <f>$R71*'Sub Cases Monthly'!I73</f>
        <v>0</v>
      </c>
      <c r="J71" s="116">
        <f>$R71*'Sub Cases Monthly'!J73</f>
        <v>0</v>
      </c>
      <c r="K71" s="116">
        <f>$R71*'Sub Cases Monthly'!K73</f>
        <v>0</v>
      </c>
      <c r="L71" s="116">
        <f>$R71*'Sub Cases Monthly'!L73</f>
        <v>0</v>
      </c>
      <c r="M71" s="116">
        <f>$R71*'Sub Cases Monthly'!M73</f>
        <v>0</v>
      </c>
      <c r="N71" s="116">
        <f>$R71*'Sub Cases Monthly'!N73</f>
        <v>0</v>
      </c>
      <c r="O71" s="116">
        <f>$R71*'Sub Cases Monthly'!O73</f>
        <v>0</v>
      </c>
      <c r="P71" s="117">
        <f>$R71*'Sub Cases Monthly'!P73</f>
        <v>0</v>
      </c>
      <c r="Q71" s="75">
        <f t="shared" si="16"/>
        <v>0</v>
      </c>
      <c r="R71" s="174"/>
      <c r="S71" s="5"/>
    </row>
    <row r="72" spans="1:19" ht="20.100000000000001" customHeight="1" x14ac:dyDescent="0.2">
      <c r="B72" s="318" t="str">
        <f>'Sub Cases Monthly'!B74:D74</f>
        <v>Replevins (SRS)</v>
      </c>
      <c r="C72" s="319"/>
      <c r="D72" s="320"/>
      <c r="E72" s="112">
        <f>$R72*'Sub Cases Monthly'!E74</f>
        <v>24</v>
      </c>
      <c r="F72" s="113">
        <f>$R72*'Sub Cases Monthly'!F74</f>
        <v>8</v>
      </c>
      <c r="G72" s="113">
        <f>$R72*'Sub Cases Monthly'!G74</f>
        <v>12</v>
      </c>
      <c r="H72" s="113">
        <f>$R72*'Sub Cases Monthly'!H74</f>
        <v>0</v>
      </c>
      <c r="I72" s="113">
        <f>$R72*'Sub Cases Monthly'!I74</f>
        <v>16</v>
      </c>
      <c r="J72" s="113">
        <f>$R72*'Sub Cases Monthly'!J74</f>
        <v>8</v>
      </c>
      <c r="K72" s="113">
        <f>$R72*'Sub Cases Monthly'!K74</f>
        <v>4</v>
      </c>
      <c r="L72" s="113">
        <f>$R72*'Sub Cases Monthly'!L74</f>
        <v>12</v>
      </c>
      <c r="M72" s="113">
        <f>$R72*'Sub Cases Monthly'!M74</f>
        <v>8</v>
      </c>
      <c r="N72" s="113">
        <f>$R72*'Sub Cases Monthly'!N74</f>
        <v>252</v>
      </c>
      <c r="O72" s="113">
        <f>$R72*'Sub Cases Monthly'!O74</f>
        <v>0</v>
      </c>
      <c r="P72" s="114">
        <f>$R72*'Sub Cases Monthly'!P74</f>
        <v>200</v>
      </c>
      <c r="Q72" s="75">
        <f t="shared" si="16"/>
        <v>544</v>
      </c>
      <c r="R72" s="156">
        <v>4</v>
      </c>
      <c r="S72" s="5"/>
    </row>
    <row r="73" spans="1:19" ht="20.100000000000001" customHeight="1" x14ac:dyDescent="0.2">
      <c r="B73" s="318" t="str">
        <f>'Sub Cases Monthly'!B75:D75</f>
        <v>Evictions (SRS)</v>
      </c>
      <c r="C73" s="319"/>
      <c r="D73" s="320"/>
      <c r="E73" s="115">
        <f>$R73*'Sub Cases Monthly'!E75</f>
        <v>1326</v>
      </c>
      <c r="F73" s="116">
        <f>$R73*'Sub Cases Monthly'!F75</f>
        <v>1026</v>
      </c>
      <c r="G73" s="116">
        <f>$R73*'Sub Cases Monthly'!G75</f>
        <v>1158</v>
      </c>
      <c r="H73" s="116">
        <f>$R73*'Sub Cases Monthly'!H75</f>
        <v>1326</v>
      </c>
      <c r="I73" s="116">
        <f>$R73*'Sub Cases Monthly'!I75</f>
        <v>1170</v>
      </c>
      <c r="J73" s="116">
        <f>$R73*'Sub Cases Monthly'!J75</f>
        <v>774</v>
      </c>
      <c r="K73" s="116">
        <f>$R73*'Sub Cases Monthly'!K75</f>
        <v>78</v>
      </c>
      <c r="L73" s="116">
        <f>$R73*'Sub Cases Monthly'!L75</f>
        <v>174</v>
      </c>
      <c r="M73" s="116">
        <f>$R73*'Sub Cases Monthly'!M75</f>
        <v>258</v>
      </c>
      <c r="N73" s="116">
        <f>$R73*'Sub Cases Monthly'!N75</f>
        <v>6</v>
      </c>
      <c r="O73" s="116">
        <f>$R73*'Sub Cases Monthly'!O75</f>
        <v>942</v>
      </c>
      <c r="P73" s="117">
        <f>$R73*'Sub Cases Monthly'!P75</f>
        <v>12</v>
      </c>
      <c r="Q73" s="75">
        <f t="shared" si="16"/>
        <v>8250</v>
      </c>
      <c r="R73" s="156">
        <v>6</v>
      </c>
      <c r="S73" s="5"/>
    </row>
    <row r="74" spans="1:19" ht="20.100000000000001" customHeight="1" x14ac:dyDescent="0.2">
      <c r="B74" s="318" t="str">
        <f>'Sub Cases Monthly'!B76:D76</f>
        <v>Other County Civil (Non-Monetary) (SRS)</v>
      </c>
      <c r="C74" s="319"/>
      <c r="D74" s="320"/>
      <c r="E74" s="112">
        <f>$R74*'Sub Cases Monthly'!E76</f>
        <v>68</v>
      </c>
      <c r="F74" s="113">
        <f>$R74*'Sub Cases Monthly'!F76</f>
        <v>48</v>
      </c>
      <c r="G74" s="113">
        <f>$R74*'Sub Cases Monthly'!G76</f>
        <v>68</v>
      </c>
      <c r="H74" s="113">
        <f>$R74*'Sub Cases Monthly'!H76</f>
        <v>60</v>
      </c>
      <c r="I74" s="113">
        <f>$R74*'Sub Cases Monthly'!I76</f>
        <v>76</v>
      </c>
      <c r="J74" s="113">
        <f>$R74*'Sub Cases Monthly'!J76</f>
        <v>72</v>
      </c>
      <c r="K74" s="113">
        <f>$R74*'Sub Cases Monthly'!K76</f>
        <v>36</v>
      </c>
      <c r="L74" s="113">
        <f>$R74*'Sub Cases Monthly'!L76</f>
        <v>24</v>
      </c>
      <c r="M74" s="113">
        <f>$R74*'Sub Cases Monthly'!M76</f>
        <v>48</v>
      </c>
      <c r="N74" s="113">
        <f>$R74*'Sub Cases Monthly'!N76</f>
        <v>304</v>
      </c>
      <c r="O74" s="113">
        <f>$R74*'Sub Cases Monthly'!O76</f>
        <v>84</v>
      </c>
      <c r="P74" s="114">
        <f>$R74*'Sub Cases Monthly'!P76</f>
        <v>672</v>
      </c>
      <c r="Q74" s="75">
        <f t="shared" si="16"/>
        <v>1560</v>
      </c>
      <c r="R74" s="156">
        <v>4</v>
      </c>
      <c r="S74" s="5"/>
    </row>
    <row r="75" spans="1:19" ht="20.100000000000001" customHeight="1" x14ac:dyDescent="0.2">
      <c r="B75" s="318" t="str">
        <f>'Sub Cases Monthly'!B77:D77</f>
        <v>Registry Deposits without an Underlying Case (Non-SRS)</v>
      </c>
      <c r="C75" s="319"/>
      <c r="D75" s="320"/>
      <c r="E75" s="115">
        <f>$R75*'Sub Cases Monthly'!E77</f>
        <v>0</v>
      </c>
      <c r="F75" s="116">
        <f>$R75*'Sub Cases Monthly'!F77</f>
        <v>0</v>
      </c>
      <c r="G75" s="116">
        <f>$R75*'Sub Cases Monthly'!G77</f>
        <v>0</v>
      </c>
      <c r="H75" s="116">
        <f>$R75*'Sub Cases Monthly'!H77</f>
        <v>0</v>
      </c>
      <c r="I75" s="116">
        <f>$R75*'Sub Cases Monthly'!I77</f>
        <v>12</v>
      </c>
      <c r="J75" s="116">
        <f>$R75*'Sub Cases Monthly'!J77</f>
        <v>27</v>
      </c>
      <c r="K75" s="116">
        <f>$R75*'Sub Cases Monthly'!K77</f>
        <v>3</v>
      </c>
      <c r="L75" s="116">
        <f>$R75*'Sub Cases Monthly'!L77</f>
        <v>9</v>
      </c>
      <c r="M75" s="116">
        <f>$R75*'Sub Cases Monthly'!M77</f>
        <v>12</v>
      </c>
      <c r="N75" s="116">
        <f>$R75*'Sub Cases Monthly'!N77</f>
        <v>21</v>
      </c>
      <c r="O75" s="116">
        <f>$R75*'Sub Cases Monthly'!O77</f>
        <v>6</v>
      </c>
      <c r="P75" s="117">
        <f>$R75*'Sub Cases Monthly'!P77</f>
        <v>6</v>
      </c>
      <c r="Q75" s="79">
        <f t="shared" si="16"/>
        <v>96</v>
      </c>
      <c r="R75" s="157">
        <v>3</v>
      </c>
      <c r="S75" s="5"/>
    </row>
    <row r="76" spans="1:19" ht="20.100000000000001" customHeight="1" x14ac:dyDescent="0.2">
      <c r="B76" s="318" t="str">
        <f>'Sub Cases Monthly'!B78:D78</f>
        <v>Foreign Judgments (Non-SRS)</v>
      </c>
      <c r="C76" s="319"/>
      <c r="D76" s="320"/>
      <c r="E76" s="112">
        <f>$R76*'Sub Cases Monthly'!E78</f>
        <v>6</v>
      </c>
      <c r="F76" s="113">
        <f>$R76*'Sub Cases Monthly'!F78</f>
        <v>0</v>
      </c>
      <c r="G76" s="113">
        <f>$R76*'Sub Cases Monthly'!G78</f>
        <v>6</v>
      </c>
      <c r="H76" s="113">
        <f>$R76*'Sub Cases Monthly'!H78</f>
        <v>18</v>
      </c>
      <c r="I76" s="113">
        <f>$R76*'Sub Cases Monthly'!I78</f>
        <v>24</v>
      </c>
      <c r="J76" s="113">
        <f>$R76*'Sub Cases Monthly'!J78</f>
        <v>0</v>
      </c>
      <c r="K76" s="113">
        <f>$R76*'Sub Cases Monthly'!K78</f>
        <v>6</v>
      </c>
      <c r="L76" s="113">
        <f>$R76*'Sub Cases Monthly'!L78</f>
        <v>3</v>
      </c>
      <c r="M76" s="113">
        <f>$R76*'Sub Cases Monthly'!M78</f>
        <v>3</v>
      </c>
      <c r="N76" s="113">
        <f>$R76*'Sub Cases Monthly'!N78</f>
        <v>18</v>
      </c>
      <c r="O76" s="113">
        <f>$R76*'Sub Cases Monthly'!O78</f>
        <v>0</v>
      </c>
      <c r="P76" s="114">
        <f>$R76*'Sub Cases Monthly'!P78</f>
        <v>18</v>
      </c>
      <c r="Q76" s="76">
        <f t="shared" si="16"/>
        <v>102</v>
      </c>
      <c r="R76" s="163">
        <v>3</v>
      </c>
      <c r="S76" s="5"/>
    </row>
    <row r="77" spans="1:19" ht="20.100000000000001" customHeight="1" x14ac:dyDescent="0.2">
      <c r="B77" s="318" t="str">
        <f>'Sub Cases Monthly'!B79:D79</f>
        <v>Applications for Voluntary Binding Arbitration (Non-SRS)</v>
      </c>
      <c r="C77" s="319"/>
      <c r="D77" s="320"/>
      <c r="E77" s="115">
        <f>$R77*'Sub Cases Monthly'!E79</f>
        <v>0</v>
      </c>
      <c r="F77" s="116">
        <f>$R77*'Sub Cases Monthly'!F79</f>
        <v>0</v>
      </c>
      <c r="G77" s="116">
        <f>$R77*'Sub Cases Monthly'!G79</f>
        <v>0</v>
      </c>
      <c r="H77" s="116">
        <f>$R77*'Sub Cases Monthly'!H79</f>
        <v>0</v>
      </c>
      <c r="I77" s="116">
        <f>$R77*'Sub Cases Monthly'!I79</f>
        <v>0</v>
      </c>
      <c r="J77" s="116">
        <f>$R77*'Sub Cases Monthly'!J79</f>
        <v>0</v>
      </c>
      <c r="K77" s="116">
        <f>$R77*'Sub Cases Monthly'!K79</f>
        <v>0</v>
      </c>
      <c r="L77" s="116">
        <f>$R77*'Sub Cases Monthly'!L79</f>
        <v>0</v>
      </c>
      <c r="M77" s="116">
        <f>$R77*'Sub Cases Monthly'!M79</f>
        <v>0</v>
      </c>
      <c r="N77" s="116">
        <f>$R77*'Sub Cases Monthly'!N79</f>
        <v>8</v>
      </c>
      <c r="O77" s="116">
        <f>$R77*'Sub Cases Monthly'!O79</f>
        <v>0</v>
      </c>
      <c r="P77" s="117">
        <f>$R77*'Sub Cases Monthly'!P79</f>
        <v>4</v>
      </c>
      <c r="Q77" s="87">
        <f t="shared" si="16"/>
        <v>12</v>
      </c>
      <c r="R77" s="159">
        <v>2</v>
      </c>
      <c r="S77" s="5"/>
    </row>
    <row r="78" spans="1:19" ht="20.100000000000001" customHeight="1" thickBot="1" x14ac:dyDescent="0.25">
      <c r="B78" s="321" t="str">
        <f>'Sub Cases Monthly'!B80:D80</f>
        <v>Cases unable to be categorized</v>
      </c>
      <c r="C78" s="322"/>
      <c r="D78" s="323"/>
      <c r="E78" s="168">
        <f>$R78*'Sub Cases Monthly'!E80</f>
        <v>0</v>
      </c>
      <c r="F78" s="169">
        <f>$R78*'Sub Cases Monthly'!F80</f>
        <v>0</v>
      </c>
      <c r="G78" s="169">
        <f>$R78*'Sub Cases Monthly'!G80</f>
        <v>0</v>
      </c>
      <c r="H78" s="169">
        <f>$R78*'Sub Cases Monthly'!H80</f>
        <v>0</v>
      </c>
      <c r="I78" s="169">
        <f>$R78*'Sub Cases Monthly'!I80</f>
        <v>0</v>
      </c>
      <c r="J78" s="169">
        <f>$R78*'Sub Cases Monthly'!J80</f>
        <v>0</v>
      </c>
      <c r="K78" s="169">
        <f>$R78*'Sub Cases Monthly'!K80</f>
        <v>0</v>
      </c>
      <c r="L78" s="169">
        <f>$R78*'Sub Cases Monthly'!L80</f>
        <v>0</v>
      </c>
      <c r="M78" s="169">
        <f>$R78*'Sub Cases Monthly'!M80</f>
        <v>0</v>
      </c>
      <c r="N78" s="169">
        <f>$R78*'Sub Cases Monthly'!N80</f>
        <v>0</v>
      </c>
      <c r="O78" s="169">
        <f>$R78*'Sub Cases Monthly'!O80</f>
        <v>0</v>
      </c>
      <c r="P78" s="170">
        <f>$R78*'Sub Cases Monthly'!P80</f>
        <v>0</v>
      </c>
      <c r="Q78" s="77">
        <f t="shared" si="16"/>
        <v>0</v>
      </c>
      <c r="R78" s="158">
        <v>1</v>
      </c>
      <c r="S78" s="5"/>
    </row>
    <row r="79" spans="1:19" s="17" customFormat="1" ht="20.100000000000001" customHeight="1" thickTop="1" thickBot="1" x14ac:dyDescent="0.25">
      <c r="B79" s="324" t="str">
        <f>'Sub Cases Monthly'!B81:D81</f>
        <v>Total County Civil =</v>
      </c>
      <c r="C79" s="325"/>
      <c r="D79" s="326"/>
      <c r="E79" s="92">
        <f t="shared" ref="E79:P79" si="17">SUM(E69:E78)</f>
        <v>6362</v>
      </c>
      <c r="F79" s="74">
        <f t="shared" si="17"/>
        <v>6626</v>
      </c>
      <c r="G79" s="74">
        <f t="shared" si="17"/>
        <v>5918</v>
      </c>
      <c r="H79" s="74">
        <f t="shared" si="17"/>
        <v>5601</v>
      </c>
      <c r="I79" s="74">
        <f t="shared" si="17"/>
        <v>6240</v>
      </c>
      <c r="J79" s="74">
        <f t="shared" si="17"/>
        <v>6419</v>
      </c>
      <c r="K79" s="74">
        <f t="shared" si="17"/>
        <v>3264</v>
      </c>
      <c r="L79" s="74">
        <f t="shared" si="17"/>
        <v>2912</v>
      </c>
      <c r="M79" s="74">
        <f t="shared" si="17"/>
        <v>2706</v>
      </c>
      <c r="N79" s="74">
        <f t="shared" si="17"/>
        <v>2696</v>
      </c>
      <c r="O79" s="74">
        <f t="shared" si="17"/>
        <v>3845</v>
      </c>
      <c r="P79" s="78">
        <f t="shared" si="17"/>
        <v>2778</v>
      </c>
      <c r="Q79" s="136">
        <f t="shared" si="16"/>
        <v>55367</v>
      </c>
      <c r="R79"/>
    </row>
    <row r="80" spans="1:19" s="17" customFormat="1" ht="20.100000000000001" customHeight="1" thickBot="1" x14ac:dyDescent="0.25">
      <c r="B80" s="27"/>
      <c r="C80" s="27"/>
      <c r="D80" s="27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154"/>
    </row>
    <row r="81" spans="2:19" ht="20.100000000000001" customHeight="1" thickBot="1" x14ac:dyDescent="0.25">
      <c r="B81" s="22" t="s">
        <v>91</v>
      </c>
      <c r="C81" s="22" t="s">
        <v>136</v>
      </c>
      <c r="E81" s="29">
        <f>E$10</f>
        <v>43739</v>
      </c>
      <c r="F81" s="30">
        <f t="shared" ref="F81:P81" si="18">EDATE(E81,1)</f>
        <v>43770</v>
      </c>
      <c r="G81" s="30">
        <f t="shared" si="18"/>
        <v>43800</v>
      </c>
      <c r="H81" s="30">
        <f t="shared" si="18"/>
        <v>43831</v>
      </c>
      <c r="I81" s="30">
        <f t="shared" si="18"/>
        <v>43862</v>
      </c>
      <c r="J81" s="30">
        <f t="shared" si="18"/>
        <v>43891</v>
      </c>
      <c r="K81" s="30">
        <f t="shared" si="18"/>
        <v>43922</v>
      </c>
      <c r="L81" s="30">
        <f t="shared" si="18"/>
        <v>43952</v>
      </c>
      <c r="M81" s="30">
        <f t="shared" si="18"/>
        <v>43983</v>
      </c>
      <c r="N81" s="30">
        <f t="shared" si="18"/>
        <v>44013</v>
      </c>
      <c r="O81" s="30">
        <f t="shared" si="18"/>
        <v>44044</v>
      </c>
      <c r="P81" s="31">
        <f t="shared" si="18"/>
        <v>44075</v>
      </c>
      <c r="Q81" s="67" t="s">
        <v>239</v>
      </c>
      <c r="R81" s="147" t="s">
        <v>417</v>
      </c>
      <c r="S81" s="5"/>
    </row>
    <row r="82" spans="2:19" ht="20.100000000000001" customHeight="1" x14ac:dyDescent="0.2">
      <c r="B82" s="327" t="str">
        <f>'Sub Cases Monthly'!B84:D84</f>
        <v>Probate (SRS)</v>
      </c>
      <c r="C82" s="328"/>
      <c r="D82" s="329"/>
      <c r="E82" s="109">
        <f>$R82*'Sub Cases Monthly'!E84</f>
        <v>1211</v>
      </c>
      <c r="F82" s="110">
        <f>$R82*'Sub Cases Monthly'!F84</f>
        <v>833</v>
      </c>
      <c r="G82" s="110">
        <f>$R82*'Sub Cases Monthly'!G84</f>
        <v>1043</v>
      </c>
      <c r="H82" s="110">
        <f>$R82*'Sub Cases Monthly'!H84</f>
        <v>1127</v>
      </c>
      <c r="I82" s="110">
        <f>$R82*'Sub Cases Monthly'!I84</f>
        <v>1169</v>
      </c>
      <c r="J82" s="110">
        <f>$R82*'Sub Cases Monthly'!J84</f>
        <v>1120</v>
      </c>
      <c r="K82" s="110">
        <f>$R82*'Sub Cases Monthly'!K84</f>
        <v>1071</v>
      </c>
      <c r="L82" s="110">
        <f>$R82*'Sub Cases Monthly'!L84</f>
        <v>1134</v>
      </c>
      <c r="M82" s="110">
        <f>$R82*'Sub Cases Monthly'!M84</f>
        <v>1183</v>
      </c>
      <c r="N82" s="110">
        <f>$R82*'Sub Cases Monthly'!N84</f>
        <v>1358</v>
      </c>
      <c r="O82" s="110">
        <f>$R82*'Sub Cases Monthly'!O84</f>
        <v>1400</v>
      </c>
      <c r="P82" s="111">
        <f>$R82*'Sub Cases Monthly'!P84</f>
        <v>1435</v>
      </c>
      <c r="Q82" s="72">
        <f t="shared" ref="Q82:Q100" si="19">SUM(E82:P82)</f>
        <v>14084</v>
      </c>
      <c r="R82" s="155">
        <v>7</v>
      </c>
      <c r="S82" s="5"/>
    </row>
    <row r="83" spans="2:19" ht="20.100000000000001" customHeight="1" x14ac:dyDescent="0.2">
      <c r="B83" s="318" t="str">
        <f>'Sub Cases Monthly'!B85:D85</f>
        <v>Guardianship (SRS)</v>
      </c>
      <c r="C83" s="319"/>
      <c r="D83" s="320"/>
      <c r="E83" s="112">
        <f>$R83*'Sub Cases Monthly'!E85</f>
        <v>350</v>
      </c>
      <c r="F83" s="113">
        <f>$R83*'Sub Cases Monthly'!F85</f>
        <v>250</v>
      </c>
      <c r="G83" s="113">
        <f>$R83*'Sub Cases Monthly'!G85</f>
        <v>120</v>
      </c>
      <c r="H83" s="113">
        <f>$R83*'Sub Cases Monthly'!H85</f>
        <v>290</v>
      </c>
      <c r="I83" s="113">
        <f>$R83*'Sub Cases Monthly'!I85</f>
        <v>220</v>
      </c>
      <c r="J83" s="113">
        <f>$R83*'Sub Cases Monthly'!J85</f>
        <v>240</v>
      </c>
      <c r="K83" s="113">
        <f>$R83*'Sub Cases Monthly'!K85</f>
        <v>140</v>
      </c>
      <c r="L83" s="113">
        <f>$R83*'Sub Cases Monthly'!L85</f>
        <v>200</v>
      </c>
      <c r="M83" s="113">
        <f>$R83*'Sub Cases Monthly'!M85</f>
        <v>360</v>
      </c>
      <c r="N83" s="113">
        <f>$R83*'Sub Cases Monthly'!N85</f>
        <v>260</v>
      </c>
      <c r="O83" s="113">
        <f>$R83*'Sub Cases Monthly'!O85</f>
        <v>180</v>
      </c>
      <c r="P83" s="114">
        <f>$R83*'Sub Cases Monthly'!P85</f>
        <v>150</v>
      </c>
      <c r="Q83" s="75">
        <f t="shared" si="19"/>
        <v>2760</v>
      </c>
      <c r="R83" s="156">
        <v>10</v>
      </c>
      <c r="S83" s="5"/>
    </row>
    <row r="84" spans="2:19" ht="20.100000000000001" customHeight="1" x14ac:dyDescent="0.2">
      <c r="B84" s="318" t="str">
        <f>'Sub Cases Monthly'!B86:D86</f>
        <v>Probate Trust (SRS)</v>
      </c>
      <c r="C84" s="319"/>
      <c r="D84" s="320"/>
      <c r="E84" s="115">
        <f>$R84*'Sub Cases Monthly'!E86</f>
        <v>7</v>
      </c>
      <c r="F84" s="116">
        <f>$R84*'Sub Cases Monthly'!F86</f>
        <v>0</v>
      </c>
      <c r="G84" s="116">
        <f>$R84*'Sub Cases Monthly'!G86</f>
        <v>35</v>
      </c>
      <c r="H84" s="116">
        <f>$R84*'Sub Cases Monthly'!H86</f>
        <v>14</v>
      </c>
      <c r="I84" s="116">
        <f>$R84*'Sub Cases Monthly'!I86</f>
        <v>14</v>
      </c>
      <c r="J84" s="116">
        <f>$R84*'Sub Cases Monthly'!J86</f>
        <v>35</v>
      </c>
      <c r="K84" s="116">
        <f>$R84*'Sub Cases Monthly'!K86</f>
        <v>14</v>
      </c>
      <c r="L84" s="116">
        <f>$R84*'Sub Cases Monthly'!L86</f>
        <v>7</v>
      </c>
      <c r="M84" s="116">
        <f>$R84*'Sub Cases Monthly'!M86</f>
        <v>35</v>
      </c>
      <c r="N84" s="116">
        <f>$R84*'Sub Cases Monthly'!N86</f>
        <v>42</v>
      </c>
      <c r="O84" s="116">
        <f>$R84*'Sub Cases Monthly'!O86</f>
        <v>14</v>
      </c>
      <c r="P84" s="117">
        <f>$R84*'Sub Cases Monthly'!P86</f>
        <v>21</v>
      </c>
      <c r="Q84" s="75">
        <f t="shared" si="19"/>
        <v>238</v>
      </c>
      <c r="R84" s="156">
        <v>7</v>
      </c>
      <c r="S84" s="5"/>
    </row>
    <row r="85" spans="2:19" ht="20.100000000000001" customHeight="1" x14ac:dyDescent="0.2">
      <c r="B85" s="318" t="str">
        <f>'Sub Cases Monthly'!B87:D87</f>
        <v>Baker Act (SRS)</v>
      </c>
      <c r="C85" s="319"/>
      <c r="D85" s="320"/>
      <c r="E85" s="112">
        <f>$R85*'Sub Cases Monthly'!E87</f>
        <v>252</v>
      </c>
      <c r="F85" s="113">
        <f>$R85*'Sub Cases Monthly'!F87</f>
        <v>222</v>
      </c>
      <c r="G85" s="113">
        <f>$R85*'Sub Cases Monthly'!G87</f>
        <v>348</v>
      </c>
      <c r="H85" s="113">
        <f>$R85*'Sub Cases Monthly'!H87</f>
        <v>276</v>
      </c>
      <c r="I85" s="113">
        <f>$R85*'Sub Cases Monthly'!I87</f>
        <v>366</v>
      </c>
      <c r="J85" s="113">
        <f>$R85*'Sub Cases Monthly'!J87</f>
        <v>354</v>
      </c>
      <c r="K85" s="113">
        <f>$R85*'Sub Cases Monthly'!K87</f>
        <v>204</v>
      </c>
      <c r="L85" s="113">
        <f>$R85*'Sub Cases Monthly'!L87</f>
        <v>258</v>
      </c>
      <c r="M85" s="113">
        <f>$R85*'Sub Cases Monthly'!M87</f>
        <v>336</v>
      </c>
      <c r="N85" s="113">
        <f>$R85*'Sub Cases Monthly'!N87</f>
        <v>228</v>
      </c>
      <c r="O85" s="113">
        <f>$R85*'Sub Cases Monthly'!O87</f>
        <v>312</v>
      </c>
      <c r="P85" s="114">
        <f>$R85*'Sub Cases Monthly'!P87</f>
        <v>282</v>
      </c>
      <c r="Q85" s="75">
        <f t="shared" si="19"/>
        <v>3438</v>
      </c>
      <c r="R85" s="156">
        <v>6</v>
      </c>
      <c r="S85" s="5"/>
    </row>
    <row r="86" spans="2:19" ht="20.100000000000001" customHeight="1" x14ac:dyDescent="0.2">
      <c r="B86" s="318" t="str">
        <f>'Sub Cases Monthly'!B88:D88</f>
        <v>Substance Abuse Act (SRS)</v>
      </c>
      <c r="C86" s="319"/>
      <c r="D86" s="320"/>
      <c r="E86" s="115">
        <f>$R86*'Sub Cases Monthly'!E88</f>
        <v>114</v>
      </c>
      <c r="F86" s="116">
        <f>$R86*'Sub Cases Monthly'!F88</f>
        <v>96</v>
      </c>
      <c r="G86" s="116">
        <f>$R86*'Sub Cases Monthly'!G88</f>
        <v>96</v>
      </c>
      <c r="H86" s="116">
        <f>$R86*'Sub Cases Monthly'!H88</f>
        <v>156</v>
      </c>
      <c r="I86" s="116">
        <f>$R86*'Sub Cases Monthly'!I88</f>
        <v>138</v>
      </c>
      <c r="J86" s="116">
        <f>$R86*'Sub Cases Monthly'!J88</f>
        <v>162</v>
      </c>
      <c r="K86" s="116">
        <f>$R86*'Sub Cases Monthly'!K88</f>
        <v>114</v>
      </c>
      <c r="L86" s="116">
        <f>$R86*'Sub Cases Monthly'!L88</f>
        <v>90</v>
      </c>
      <c r="M86" s="116">
        <f>$R86*'Sub Cases Monthly'!M88</f>
        <v>138</v>
      </c>
      <c r="N86" s="116">
        <f>$R86*'Sub Cases Monthly'!N88</f>
        <v>96</v>
      </c>
      <c r="O86" s="116">
        <f>$R86*'Sub Cases Monthly'!O88</f>
        <v>174</v>
      </c>
      <c r="P86" s="117">
        <f>$R86*'Sub Cases Monthly'!P88</f>
        <v>78</v>
      </c>
      <c r="Q86" s="75">
        <f t="shared" si="19"/>
        <v>1452</v>
      </c>
      <c r="R86" s="156">
        <v>6</v>
      </c>
      <c r="S86" s="5"/>
    </row>
    <row r="87" spans="2:19" ht="20.100000000000001" customHeight="1" x14ac:dyDescent="0.2">
      <c r="B87" s="318" t="str">
        <f>'Sub Cases Monthly'!B89:D89</f>
        <v>Other Social (SRS)</v>
      </c>
      <c r="C87" s="319"/>
      <c r="D87" s="320"/>
      <c r="E87" s="112">
        <f>$R87*'Sub Cases Monthly'!E89</f>
        <v>60</v>
      </c>
      <c r="F87" s="113">
        <f>$R87*'Sub Cases Monthly'!F89</f>
        <v>48</v>
      </c>
      <c r="G87" s="113">
        <f>$R87*'Sub Cases Monthly'!G89</f>
        <v>28</v>
      </c>
      <c r="H87" s="113">
        <f>$R87*'Sub Cases Monthly'!H89</f>
        <v>48</v>
      </c>
      <c r="I87" s="113">
        <f>$R87*'Sub Cases Monthly'!I89</f>
        <v>44</v>
      </c>
      <c r="J87" s="113">
        <f>$R87*'Sub Cases Monthly'!J89</f>
        <v>60</v>
      </c>
      <c r="K87" s="113">
        <f>$R87*'Sub Cases Monthly'!K89</f>
        <v>36</v>
      </c>
      <c r="L87" s="113">
        <f>$R87*'Sub Cases Monthly'!L89</f>
        <v>36</v>
      </c>
      <c r="M87" s="113">
        <f>$R87*'Sub Cases Monthly'!M89</f>
        <v>104</v>
      </c>
      <c r="N87" s="113">
        <f>$R87*'Sub Cases Monthly'!N89</f>
        <v>36</v>
      </c>
      <c r="O87" s="113">
        <f>$R87*'Sub Cases Monthly'!O89</f>
        <v>32</v>
      </c>
      <c r="P87" s="114">
        <f>$R87*'Sub Cases Monthly'!P89</f>
        <v>32</v>
      </c>
      <c r="Q87" s="75">
        <f t="shared" si="19"/>
        <v>564</v>
      </c>
      <c r="R87" s="156">
        <v>4</v>
      </c>
      <c r="S87" s="5"/>
    </row>
    <row r="88" spans="2:19" ht="20.100000000000001" customHeight="1" x14ac:dyDescent="0.2">
      <c r="B88" s="318" t="str">
        <f>'Sub Cases Monthly'!B90:D90</f>
        <v>*Involuntary Civil Commitment of Sexually Violent Predators (SRS)</v>
      </c>
      <c r="C88" s="319"/>
      <c r="D88" s="320"/>
      <c r="E88" s="115">
        <f>$R88*'Sub Cases Monthly'!E90</f>
        <v>0</v>
      </c>
      <c r="F88" s="116">
        <f>$R88*'Sub Cases Monthly'!F90</f>
        <v>0</v>
      </c>
      <c r="G88" s="116">
        <f>$R88*'Sub Cases Monthly'!G90</f>
        <v>0</v>
      </c>
      <c r="H88" s="116">
        <f>$R88*'Sub Cases Monthly'!H90</f>
        <v>0</v>
      </c>
      <c r="I88" s="116">
        <f>$R88*'Sub Cases Monthly'!I90</f>
        <v>0</v>
      </c>
      <c r="J88" s="116">
        <f>$R88*'Sub Cases Monthly'!J90</f>
        <v>0</v>
      </c>
      <c r="K88" s="116">
        <f>$R88*'Sub Cases Monthly'!K90</f>
        <v>0</v>
      </c>
      <c r="L88" s="116">
        <f>$R88*'Sub Cases Monthly'!L90</f>
        <v>8</v>
      </c>
      <c r="M88" s="116">
        <f>$R88*'Sub Cases Monthly'!M90</f>
        <v>0</v>
      </c>
      <c r="N88" s="116">
        <f>$R88*'Sub Cases Monthly'!N90</f>
        <v>0</v>
      </c>
      <c r="O88" s="116">
        <f>$R88*'Sub Cases Monthly'!O90</f>
        <v>8</v>
      </c>
      <c r="P88" s="117">
        <f>$R88*'Sub Cases Monthly'!P90</f>
        <v>0</v>
      </c>
      <c r="Q88" s="75">
        <f t="shared" si="19"/>
        <v>16</v>
      </c>
      <c r="R88" s="156">
        <v>8</v>
      </c>
      <c r="S88" s="5"/>
    </row>
    <row r="89" spans="2:19" ht="20.100000000000001" customHeight="1" x14ac:dyDescent="0.2">
      <c r="B89" s="318" t="str">
        <f>'Sub Cases Monthly'!B91:D91</f>
        <v>Risk Protection Orders (SRS)</v>
      </c>
      <c r="C89" s="319"/>
      <c r="D89" s="320"/>
      <c r="E89" s="112">
        <f>$R89*'Sub Cases Monthly'!E91</f>
        <v>0</v>
      </c>
      <c r="F89" s="113">
        <f>$R89*'Sub Cases Monthly'!F91</f>
        <v>0</v>
      </c>
      <c r="G89" s="113">
        <f>$R89*'Sub Cases Monthly'!G91</f>
        <v>0</v>
      </c>
      <c r="H89" s="113">
        <f>$R89*'Sub Cases Monthly'!H91</f>
        <v>0</v>
      </c>
      <c r="I89" s="113">
        <f>$R89*'Sub Cases Monthly'!I91</f>
        <v>0</v>
      </c>
      <c r="J89" s="113">
        <f>$R89*'Sub Cases Monthly'!J91</f>
        <v>0</v>
      </c>
      <c r="K89" s="113">
        <f>$R89*'Sub Cases Monthly'!K91</f>
        <v>0</v>
      </c>
      <c r="L89" s="113">
        <f>$R89*'Sub Cases Monthly'!L91</f>
        <v>0</v>
      </c>
      <c r="M89" s="113">
        <f>$R89*'Sub Cases Monthly'!M91</f>
        <v>0</v>
      </c>
      <c r="N89" s="113">
        <f>$R89*'Sub Cases Monthly'!N91</f>
        <v>0</v>
      </c>
      <c r="O89" s="113">
        <f>$R89*'Sub Cases Monthly'!O91</f>
        <v>0</v>
      </c>
      <c r="P89" s="114">
        <f>$R89*'Sub Cases Monthly'!P91</f>
        <v>0</v>
      </c>
      <c r="Q89" s="75">
        <f t="shared" si="19"/>
        <v>0</v>
      </c>
      <c r="R89" s="174"/>
      <c r="S89" s="5"/>
    </row>
    <row r="90" spans="2:19" ht="20.100000000000001" customHeight="1" x14ac:dyDescent="0.2">
      <c r="B90" s="318" t="str">
        <f>'Sub Cases Monthly'!B92:D92</f>
        <v>Wills on Deposit (Non-SRS)</v>
      </c>
      <c r="C90" s="319"/>
      <c r="D90" s="320"/>
      <c r="E90" s="115">
        <f>$R90*'Sub Cases Monthly'!E92</f>
        <v>114</v>
      </c>
      <c r="F90" s="116">
        <f>$R90*'Sub Cases Monthly'!F92</f>
        <v>102</v>
      </c>
      <c r="G90" s="116">
        <f>$R90*'Sub Cases Monthly'!G92</f>
        <v>108</v>
      </c>
      <c r="H90" s="116">
        <f>$R90*'Sub Cases Monthly'!H92</f>
        <v>150</v>
      </c>
      <c r="I90" s="116">
        <f>$R90*'Sub Cases Monthly'!I92</f>
        <v>119</v>
      </c>
      <c r="J90" s="116">
        <f>$R90*'Sub Cases Monthly'!J92</f>
        <v>142</v>
      </c>
      <c r="K90" s="116">
        <f>$R90*'Sub Cases Monthly'!K92</f>
        <v>97</v>
      </c>
      <c r="L90" s="116">
        <f>$R90*'Sub Cases Monthly'!L92</f>
        <v>106</v>
      </c>
      <c r="M90" s="116">
        <f>$R90*'Sub Cases Monthly'!M92</f>
        <v>130</v>
      </c>
      <c r="N90" s="116">
        <f>$R90*'Sub Cases Monthly'!N92</f>
        <v>124</v>
      </c>
      <c r="O90" s="116">
        <f>$R90*'Sub Cases Monthly'!O92</f>
        <v>135</v>
      </c>
      <c r="P90" s="117">
        <f>$R90*'Sub Cases Monthly'!P92</f>
        <v>131</v>
      </c>
      <c r="Q90" s="75">
        <f t="shared" si="19"/>
        <v>1458</v>
      </c>
      <c r="R90" s="156">
        <v>1</v>
      </c>
      <c r="S90" s="5"/>
    </row>
    <row r="91" spans="2:19" ht="20.100000000000001" customHeight="1" x14ac:dyDescent="0.2">
      <c r="B91" s="318" t="str">
        <f>'Sub Cases Monthly'!B93:D93</f>
        <v>Pre-Need Guardianship (Non-SRS)</v>
      </c>
      <c r="C91" s="319"/>
      <c r="D91" s="320"/>
      <c r="E91" s="112">
        <f>$R91*'Sub Cases Monthly'!E93</f>
        <v>120</v>
      </c>
      <c r="F91" s="113">
        <f>$R91*'Sub Cases Monthly'!F93</f>
        <v>115</v>
      </c>
      <c r="G91" s="113">
        <f>$R91*'Sub Cases Monthly'!G93</f>
        <v>84</v>
      </c>
      <c r="H91" s="113">
        <f>$R91*'Sub Cases Monthly'!H93</f>
        <v>121</v>
      </c>
      <c r="I91" s="113">
        <f>$R91*'Sub Cases Monthly'!I93</f>
        <v>97</v>
      </c>
      <c r="J91" s="113">
        <f>$R91*'Sub Cases Monthly'!J93</f>
        <v>89</v>
      </c>
      <c r="K91" s="113">
        <f>$R91*'Sub Cases Monthly'!K93</f>
        <v>54</v>
      </c>
      <c r="L91" s="113">
        <f>$R91*'Sub Cases Monthly'!L93</f>
        <v>112</v>
      </c>
      <c r="M91" s="113">
        <f>$R91*'Sub Cases Monthly'!M93</f>
        <v>126</v>
      </c>
      <c r="N91" s="113">
        <f>$R91*'Sub Cases Monthly'!N93</f>
        <v>96</v>
      </c>
      <c r="O91" s="113">
        <f>$R91*'Sub Cases Monthly'!O93</f>
        <v>84</v>
      </c>
      <c r="P91" s="114">
        <f>$R91*'Sub Cases Monthly'!P93</f>
        <v>138</v>
      </c>
      <c r="Q91" s="75">
        <f t="shared" si="19"/>
        <v>1236</v>
      </c>
      <c r="R91" s="156">
        <v>1</v>
      </c>
      <c r="S91" s="5"/>
    </row>
    <row r="92" spans="2:19" ht="20.100000000000001" customHeight="1" x14ac:dyDescent="0.2">
      <c r="B92" s="318" t="str">
        <f>'Sub Cases Monthly'!B94:D94</f>
        <v>Notice of Trust (Non-SRS)</v>
      </c>
      <c r="C92" s="319"/>
      <c r="D92" s="320"/>
      <c r="E92" s="115">
        <f>$R92*'Sub Cases Monthly'!E94</f>
        <v>32</v>
      </c>
      <c r="F92" s="116">
        <f>$R92*'Sub Cases Monthly'!F94</f>
        <v>29</v>
      </c>
      <c r="G92" s="116">
        <f>$R92*'Sub Cases Monthly'!G94</f>
        <v>39</v>
      </c>
      <c r="H92" s="116">
        <f>$R92*'Sub Cases Monthly'!H94</f>
        <v>41</v>
      </c>
      <c r="I92" s="116">
        <f>$R92*'Sub Cases Monthly'!I94</f>
        <v>44</v>
      </c>
      <c r="J92" s="116">
        <f>$R92*'Sub Cases Monthly'!J94</f>
        <v>39</v>
      </c>
      <c r="K92" s="116">
        <f>$R92*'Sub Cases Monthly'!K94</f>
        <v>32</v>
      </c>
      <c r="L92" s="116">
        <f>$R92*'Sub Cases Monthly'!L94</f>
        <v>32</v>
      </c>
      <c r="M92" s="116">
        <f>$R92*'Sub Cases Monthly'!M94</f>
        <v>56</v>
      </c>
      <c r="N92" s="116">
        <f>$R92*'Sub Cases Monthly'!N94</f>
        <v>31</v>
      </c>
      <c r="O92" s="116">
        <f>$R92*'Sub Cases Monthly'!O94</f>
        <v>31</v>
      </c>
      <c r="P92" s="117">
        <f>$R92*'Sub Cases Monthly'!P94</f>
        <v>40</v>
      </c>
      <c r="Q92" s="82">
        <f t="shared" si="19"/>
        <v>446</v>
      </c>
      <c r="R92" s="156">
        <v>1</v>
      </c>
      <c r="S92" s="5"/>
    </row>
    <row r="93" spans="2:19" ht="20.100000000000001" customHeight="1" x14ac:dyDescent="0.2">
      <c r="B93" s="318" t="str">
        <f>'Sub Cases Monthly'!B95:D95</f>
        <v>Petition to Open Safe Deposit Box (Non-SRS)</v>
      </c>
      <c r="C93" s="319"/>
      <c r="D93" s="320"/>
      <c r="E93" s="112">
        <f>$R93*'Sub Cases Monthly'!E95</f>
        <v>4</v>
      </c>
      <c r="F93" s="113">
        <f>$R93*'Sub Cases Monthly'!F95</f>
        <v>2</v>
      </c>
      <c r="G93" s="113">
        <f>$R93*'Sub Cases Monthly'!G95</f>
        <v>4</v>
      </c>
      <c r="H93" s="113">
        <f>$R93*'Sub Cases Monthly'!H95</f>
        <v>2</v>
      </c>
      <c r="I93" s="113">
        <f>$R93*'Sub Cases Monthly'!I95</f>
        <v>0</v>
      </c>
      <c r="J93" s="113">
        <f>$R93*'Sub Cases Monthly'!J95</f>
        <v>0</v>
      </c>
      <c r="K93" s="113">
        <f>$R93*'Sub Cases Monthly'!K95</f>
        <v>0</v>
      </c>
      <c r="L93" s="113">
        <f>$R93*'Sub Cases Monthly'!L95</f>
        <v>0</v>
      </c>
      <c r="M93" s="113">
        <f>$R93*'Sub Cases Monthly'!M95</f>
        <v>8</v>
      </c>
      <c r="N93" s="113">
        <f>$R93*'Sub Cases Monthly'!N95</f>
        <v>0</v>
      </c>
      <c r="O93" s="113">
        <f>$R93*'Sub Cases Monthly'!O95</f>
        <v>2</v>
      </c>
      <c r="P93" s="114">
        <f>$R93*'Sub Cases Monthly'!P95</f>
        <v>2</v>
      </c>
      <c r="Q93" s="80">
        <f t="shared" si="19"/>
        <v>24</v>
      </c>
      <c r="R93" s="157">
        <v>2</v>
      </c>
      <c r="S93" s="5"/>
    </row>
    <row r="94" spans="2:19" ht="20.100000000000001" customHeight="1" x14ac:dyDescent="0.2">
      <c r="B94" s="318" t="str">
        <f>'Sub Cases Monthly'!B96:D96</f>
        <v>Caveat (Non-SRS)</v>
      </c>
      <c r="C94" s="319"/>
      <c r="D94" s="320"/>
      <c r="E94" s="115">
        <f>$R94*'Sub Cases Monthly'!E96</f>
        <v>10</v>
      </c>
      <c r="F94" s="116">
        <f>$R94*'Sub Cases Monthly'!F96</f>
        <v>16</v>
      </c>
      <c r="G94" s="116">
        <f>$R94*'Sub Cases Monthly'!G96</f>
        <v>10</v>
      </c>
      <c r="H94" s="116">
        <f>$R94*'Sub Cases Monthly'!H96</f>
        <v>46</v>
      </c>
      <c r="I94" s="116">
        <f>$R94*'Sub Cases Monthly'!I96</f>
        <v>14</v>
      </c>
      <c r="J94" s="116">
        <f>$R94*'Sub Cases Monthly'!J96</f>
        <v>14</v>
      </c>
      <c r="K94" s="116">
        <f>$R94*'Sub Cases Monthly'!K96</f>
        <v>6</v>
      </c>
      <c r="L94" s="116">
        <f>$R94*'Sub Cases Monthly'!L96</f>
        <v>12</v>
      </c>
      <c r="M94" s="116">
        <f>$R94*'Sub Cases Monthly'!M96</f>
        <v>16</v>
      </c>
      <c r="N94" s="116">
        <f>$R94*'Sub Cases Monthly'!N96</f>
        <v>10</v>
      </c>
      <c r="O94" s="116">
        <f>$R94*'Sub Cases Monthly'!O96</f>
        <v>22</v>
      </c>
      <c r="P94" s="117">
        <f>$R94*'Sub Cases Monthly'!P96</f>
        <v>16</v>
      </c>
      <c r="Q94" s="80">
        <f t="shared" si="19"/>
        <v>192</v>
      </c>
      <c r="R94" s="157">
        <v>2</v>
      </c>
      <c r="S94" s="5"/>
    </row>
    <row r="95" spans="2:19" ht="20.100000000000001" customHeight="1" x14ac:dyDescent="0.2">
      <c r="B95" s="318" t="str">
        <f>'Sub Cases Monthly'!B97:D97</f>
        <v>Petition to Gain Entry to Apartment of Dwelling (Non-SRS)</v>
      </c>
      <c r="C95" s="319"/>
      <c r="D95" s="320"/>
      <c r="E95" s="112">
        <f>$R95*'Sub Cases Monthly'!E97</f>
        <v>0</v>
      </c>
      <c r="F95" s="113">
        <f>$R95*'Sub Cases Monthly'!F97</f>
        <v>0</v>
      </c>
      <c r="G95" s="113">
        <f>$R95*'Sub Cases Monthly'!G97</f>
        <v>0</v>
      </c>
      <c r="H95" s="113">
        <f>$R95*'Sub Cases Monthly'!H97</f>
        <v>0</v>
      </c>
      <c r="I95" s="113">
        <f>$R95*'Sub Cases Monthly'!I97</f>
        <v>0</v>
      </c>
      <c r="J95" s="113">
        <f>$R95*'Sub Cases Monthly'!J97</f>
        <v>0</v>
      </c>
      <c r="K95" s="113">
        <f>$R95*'Sub Cases Monthly'!K97</f>
        <v>0</v>
      </c>
      <c r="L95" s="113">
        <f>$R95*'Sub Cases Monthly'!L97</f>
        <v>0</v>
      </c>
      <c r="M95" s="113">
        <f>$R95*'Sub Cases Monthly'!M97</f>
        <v>0</v>
      </c>
      <c r="N95" s="113">
        <f>$R95*'Sub Cases Monthly'!N97</f>
        <v>0</v>
      </c>
      <c r="O95" s="113">
        <f>$R95*'Sub Cases Monthly'!O97</f>
        <v>0</v>
      </c>
      <c r="P95" s="114">
        <f>$R95*'Sub Cases Monthly'!P97</f>
        <v>0</v>
      </c>
      <c r="Q95" s="83">
        <f t="shared" si="19"/>
        <v>0</v>
      </c>
      <c r="R95" s="164">
        <v>2</v>
      </c>
      <c r="S95" s="5"/>
    </row>
    <row r="96" spans="2:19" ht="20.100000000000001" customHeight="1" x14ac:dyDescent="0.2">
      <c r="B96" s="318" t="str">
        <f>'Sub Cases Monthly'!B98:D98</f>
        <v>Cert of Person's Imminent Dangerousness (Non-SRS)</v>
      </c>
      <c r="C96" s="319"/>
      <c r="D96" s="320"/>
      <c r="E96" s="115">
        <f>$R96*'Sub Cases Monthly'!E98</f>
        <v>0</v>
      </c>
      <c r="F96" s="116">
        <f>$R96*'Sub Cases Monthly'!F98</f>
        <v>0</v>
      </c>
      <c r="G96" s="116">
        <f>$R96*'Sub Cases Monthly'!G98</f>
        <v>0</v>
      </c>
      <c r="H96" s="116">
        <f>$R96*'Sub Cases Monthly'!H98</f>
        <v>0</v>
      </c>
      <c r="I96" s="116">
        <f>$R96*'Sub Cases Monthly'!I98</f>
        <v>0</v>
      </c>
      <c r="J96" s="116">
        <f>$R96*'Sub Cases Monthly'!J98</f>
        <v>0</v>
      </c>
      <c r="K96" s="116">
        <f>$R96*'Sub Cases Monthly'!K98</f>
        <v>0</v>
      </c>
      <c r="L96" s="116">
        <f>$R96*'Sub Cases Monthly'!L98</f>
        <v>0</v>
      </c>
      <c r="M96" s="116">
        <f>$R96*'Sub Cases Monthly'!M98</f>
        <v>0</v>
      </c>
      <c r="N96" s="116">
        <f>$R96*'Sub Cases Monthly'!N98</f>
        <v>0</v>
      </c>
      <c r="O96" s="116">
        <f>$R96*'Sub Cases Monthly'!O98</f>
        <v>0</v>
      </c>
      <c r="P96" s="117">
        <f>$R96*'Sub Cases Monthly'!P98</f>
        <v>0</v>
      </c>
      <c r="Q96" s="84">
        <f t="shared" si="19"/>
        <v>0</v>
      </c>
      <c r="R96" s="165">
        <v>3</v>
      </c>
      <c r="S96" s="5"/>
    </row>
    <row r="97" spans="1:19" ht="20.100000000000001" customHeight="1" x14ac:dyDescent="0.2">
      <c r="B97" s="318" t="str">
        <f>'Sub Cases Monthly'!B99:D99</f>
        <v>Professional Guardian Files (Non-SRS)</v>
      </c>
      <c r="C97" s="319"/>
      <c r="D97" s="320"/>
      <c r="E97" s="112">
        <f>$R97*'Sub Cases Monthly'!E99</f>
        <v>0</v>
      </c>
      <c r="F97" s="113">
        <f>$R97*'Sub Cases Monthly'!F99</f>
        <v>0</v>
      </c>
      <c r="G97" s="113">
        <f>$R97*'Sub Cases Monthly'!G99</f>
        <v>0</v>
      </c>
      <c r="H97" s="113">
        <f>$R97*'Sub Cases Monthly'!H99</f>
        <v>2</v>
      </c>
      <c r="I97" s="113">
        <f>$R97*'Sub Cases Monthly'!I99</f>
        <v>0</v>
      </c>
      <c r="J97" s="113">
        <f>$R97*'Sub Cases Monthly'!J99</f>
        <v>0</v>
      </c>
      <c r="K97" s="113">
        <f>$R97*'Sub Cases Monthly'!K99</f>
        <v>0</v>
      </c>
      <c r="L97" s="113">
        <f>$R97*'Sub Cases Monthly'!L99</f>
        <v>0</v>
      </c>
      <c r="M97" s="113">
        <f>$R97*'Sub Cases Monthly'!M99</f>
        <v>0</v>
      </c>
      <c r="N97" s="113">
        <f>$R97*'Sub Cases Monthly'!N99</f>
        <v>0</v>
      </c>
      <c r="O97" s="113">
        <f>$R97*'Sub Cases Monthly'!O99</f>
        <v>0</v>
      </c>
      <c r="P97" s="114">
        <f>$R97*'Sub Cases Monthly'!P99</f>
        <v>0</v>
      </c>
      <c r="Q97" s="85">
        <f t="shared" si="19"/>
        <v>2</v>
      </c>
      <c r="R97" s="160">
        <v>2</v>
      </c>
      <c r="S97" s="5"/>
    </row>
    <row r="98" spans="1:19" ht="20.100000000000001" customHeight="1" x14ac:dyDescent="0.2">
      <c r="B98" s="318" t="str">
        <f>'Sub Cases Monthly'!B100:D100</f>
        <v>Vulnerable Adults (Non-SRS)</v>
      </c>
      <c r="C98" s="319"/>
      <c r="D98" s="320"/>
      <c r="E98" s="115">
        <f>$R98*'Sub Cases Monthly'!E100</f>
        <v>0</v>
      </c>
      <c r="F98" s="116">
        <f>$R98*'Sub Cases Monthly'!F100</f>
        <v>0</v>
      </c>
      <c r="G98" s="116">
        <f>$R98*'Sub Cases Monthly'!G100</f>
        <v>0</v>
      </c>
      <c r="H98" s="116">
        <f>$R98*'Sub Cases Monthly'!H100</f>
        <v>0</v>
      </c>
      <c r="I98" s="116">
        <f>$R98*'Sub Cases Monthly'!I100</f>
        <v>0</v>
      </c>
      <c r="J98" s="116">
        <f>$R98*'Sub Cases Monthly'!J100</f>
        <v>0</v>
      </c>
      <c r="K98" s="116">
        <f>$R98*'Sub Cases Monthly'!K100</f>
        <v>0</v>
      </c>
      <c r="L98" s="116">
        <f>$R98*'Sub Cases Monthly'!L100</f>
        <v>0</v>
      </c>
      <c r="M98" s="116">
        <f>$R98*'Sub Cases Monthly'!M100</f>
        <v>0</v>
      </c>
      <c r="N98" s="116">
        <f>$R98*'Sub Cases Monthly'!N100</f>
        <v>0</v>
      </c>
      <c r="O98" s="116">
        <f>$R98*'Sub Cases Monthly'!O100</f>
        <v>0</v>
      </c>
      <c r="P98" s="117">
        <f>$R98*'Sub Cases Monthly'!P100</f>
        <v>0</v>
      </c>
      <c r="Q98" s="85">
        <f t="shared" si="19"/>
        <v>0</v>
      </c>
      <c r="R98" s="160"/>
      <c r="S98" s="5"/>
    </row>
    <row r="99" spans="1:19" ht="20.100000000000001" customHeight="1" thickBot="1" x14ac:dyDescent="0.25">
      <c r="B99" s="321" t="str">
        <f>'Sub Cases Monthly'!B101:D101</f>
        <v>Cases unable to be categorized</v>
      </c>
      <c r="C99" s="322"/>
      <c r="D99" s="323"/>
      <c r="E99" s="121">
        <f>$R99*'Sub Cases Monthly'!E101</f>
        <v>0</v>
      </c>
      <c r="F99" s="122">
        <f>$R99*'Sub Cases Monthly'!F101</f>
        <v>0</v>
      </c>
      <c r="G99" s="122">
        <f>$R99*'Sub Cases Monthly'!G101</f>
        <v>0</v>
      </c>
      <c r="H99" s="122">
        <f>$R99*'Sub Cases Monthly'!H101</f>
        <v>0</v>
      </c>
      <c r="I99" s="122">
        <f>$R99*'Sub Cases Monthly'!I101</f>
        <v>0</v>
      </c>
      <c r="J99" s="122">
        <f>$R99*'Sub Cases Monthly'!J101</f>
        <v>0</v>
      </c>
      <c r="K99" s="122">
        <f>$R99*'Sub Cases Monthly'!K101</f>
        <v>0</v>
      </c>
      <c r="L99" s="122">
        <f>$R99*'Sub Cases Monthly'!L101</f>
        <v>0</v>
      </c>
      <c r="M99" s="122">
        <f>$R99*'Sub Cases Monthly'!M101</f>
        <v>0</v>
      </c>
      <c r="N99" s="122">
        <f>$R99*'Sub Cases Monthly'!N101</f>
        <v>0</v>
      </c>
      <c r="O99" s="122">
        <f>$R99*'Sub Cases Monthly'!O101</f>
        <v>0</v>
      </c>
      <c r="P99" s="123">
        <f>$R99*'Sub Cases Monthly'!P101</f>
        <v>0</v>
      </c>
      <c r="Q99" s="85">
        <f t="shared" si="19"/>
        <v>0</v>
      </c>
      <c r="R99" s="158">
        <v>1</v>
      </c>
      <c r="S99" s="5"/>
    </row>
    <row r="100" spans="1:19" s="17" customFormat="1" ht="20.100000000000001" customHeight="1" thickTop="1" thickBot="1" x14ac:dyDescent="0.25">
      <c r="B100" s="324" t="str">
        <f>'Sub Cases Monthly'!B102:D102</f>
        <v>Total Probate =</v>
      </c>
      <c r="C100" s="325"/>
      <c r="D100" s="326"/>
      <c r="E100" s="92">
        <f t="shared" ref="E100:P100" si="20">SUM(E82:E99)</f>
        <v>2274</v>
      </c>
      <c r="F100" s="74">
        <f t="shared" si="20"/>
        <v>1713</v>
      </c>
      <c r="G100" s="74">
        <f t="shared" si="20"/>
        <v>1915</v>
      </c>
      <c r="H100" s="74">
        <f t="shared" si="20"/>
        <v>2273</v>
      </c>
      <c r="I100" s="74">
        <f t="shared" si="20"/>
        <v>2225</v>
      </c>
      <c r="J100" s="74">
        <f t="shared" si="20"/>
        <v>2255</v>
      </c>
      <c r="K100" s="74">
        <f t="shared" si="20"/>
        <v>1768</v>
      </c>
      <c r="L100" s="74">
        <f t="shared" si="20"/>
        <v>1995</v>
      </c>
      <c r="M100" s="74">
        <f t="shared" si="20"/>
        <v>2492</v>
      </c>
      <c r="N100" s="74">
        <f t="shared" si="20"/>
        <v>2281</v>
      </c>
      <c r="O100" s="74">
        <f t="shared" si="20"/>
        <v>2394</v>
      </c>
      <c r="P100" s="78">
        <f t="shared" si="20"/>
        <v>2325</v>
      </c>
      <c r="Q100" s="86">
        <f t="shared" si="19"/>
        <v>25910</v>
      </c>
      <c r="R100"/>
    </row>
    <row r="101" spans="1:19" s="11" customFormat="1" ht="20.100000000000001" customHeight="1" thickBot="1" x14ac:dyDescent="0.25">
      <c r="A101" s="10"/>
      <c r="C101" s="12"/>
      <c r="D101" s="13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24"/>
      <c r="R101" s="154"/>
    </row>
    <row r="102" spans="1:19" s="11" customFormat="1" ht="20.100000000000001" customHeight="1" thickBot="1" x14ac:dyDescent="0.25">
      <c r="A102" s="10"/>
      <c r="B102" s="22" t="s">
        <v>92</v>
      </c>
      <c r="C102" s="22" t="s">
        <v>93</v>
      </c>
      <c r="D102" s="13"/>
      <c r="E102" s="29">
        <f>E$10</f>
        <v>43739</v>
      </c>
      <c r="F102" s="30">
        <f t="shared" ref="F102:P102" si="21">EDATE(E102,1)</f>
        <v>43770</v>
      </c>
      <c r="G102" s="30">
        <f t="shared" si="21"/>
        <v>43800</v>
      </c>
      <c r="H102" s="30">
        <f t="shared" si="21"/>
        <v>43831</v>
      </c>
      <c r="I102" s="30">
        <f t="shared" si="21"/>
        <v>43862</v>
      </c>
      <c r="J102" s="30">
        <f t="shared" si="21"/>
        <v>43891</v>
      </c>
      <c r="K102" s="30">
        <f t="shared" si="21"/>
        <v>43922</v>
      </c>
      <c r="L102" s="30">
        <f t="shared" si="21"/>
        <v>43952</v>
      </c>
      <c r="M102" s="30">
        <f t="shared" si="21"/>
        <v>43983</v>
      </c>
      <c r="N102" s="30">
        <f t="shared" si="21"/>
        <v>44013</v>
      </c>
      <c r="O102" s="30">
        <f t="shared" si="21"/>
        <v>44044</v>
      </c>
      <c r="P102" s="31">
        <f t="shared" si="21"/>
        <v>44075</v>
      </c>
      <c r="Q102" s="67" t="s">
        <v>239</v>
      </c>
      <c r="R102" s="147" t="s">
        <v>417</v>
      </c>
    </row>
    <row r="103" spans="1:19" s="11" customFormat="1" ht="20.100000000000001" customHeight="1" x14ac:dyDescent="0.2">
      <c r="A103" s="10"/>
      <c r="B103" s="327" t="str">
        <f>'Sub Cases Monthly'!B105:D105</f>
        <v>Simplified Dissolution (SRS)</v>
      </c>
      <c r="C103" s="328"/>
      <c r="D103" s="329"/>
      <c r="E103" s="109">
        <f>$R103*'Sub Cases Monthly'!E105</f>
        <v>116</v>
      </c>
      <c r="F103" s="110">
        <f>$R103*'Sub Cases Monthly'!F105</f>
        <v>112</v>
      </c>
      <c r="G103" s="110">
        <f>$R103*'Sub Cases Monthly'!G105</f>
        <v>68</v>
      </c>
      <c r="H103" s="110">
        <f>$R103*'Sub Cases Monthly'!H105</f>
        <v>84</v>
      </c>
      <c r="I103" s="110">
        <f>$R103*'Sub Cases Monthly'!I105</f>
        <v>80</v>
      </c>
      <c r="J103" s="110">
        <f>$R103*'Sub Cases Monthly'!J105</f>
        <v>116</v>
      </c>
      <c r="K103" s="110">
        <f>$R103*'Sub Cases Monthly'!K105</f>
        <v>28</v>
      </c>
      <c r="L103" s="110">
        <f>$R103*'Sub Cases Monthly'!L105</f>
        <v>56</v>
      </c>
      <c r="M103" s="110">
        <f>$R103*'Sub Cases Monthly'!M105</f>
        <v>76</v>
      </c>
      <c r="N103" s="110">
        <f>$R103*'Sub Cases Monthly'!N105</f>
        <v>88</v>
      </c>
      <c r="O103" s="110">
        <f>$R103*'Sub Cases Monthly'!O105</f>
        <v>60</v>
      </c>
      <c r="P103" s="111">
        <f>$R103*'Sub Cases Monthly'!P105</f>
        <v>72</v>
      </c>
      <c r="Q103" s="72">
        <f t="shared" ref="Q103:Q114" si="22">SUM(E103:P103)</f>
        <v>956</v>
      </c>
      <c r="R103" s="155">
        <v>4</v>
      </c>
    </row>
    <row r="104" spans="1:19" s="11" customFormat="1" ht="20.100000000000001" customHeight="1" x14ac:dyDescent="0.2">
      <c r="A104" s="10"/>
      <c r="B104" s="318" t="str">
        <f>'Sub Cases Monthly'!B106:D106</f>
        <v>Dissolution (SRS)</v>
      </c>
      <c r="C104" s="319"/>
      <c r="D104" s="320"/>
      <c r="E104" s="112">
        <f>$R104*'Sub Cases Monthly'!E106</f>
        <v>1593</v>
      </c>
      <c r="F104" s="113">
        <f>$R104*'Sub Cases Monthly'!F106</f>
        <v>1224</v>
      </c>
      <c r="G104" s="113">
        <f>$R104*'Sub Cases Monthly'!G106</f>
        <v>1206</v>
      </c>
      <c r="H104" s="113">
        <f>$R104*'Sub Cases Monthly'!H106</f>
        <v>1449</v>
      </c>
      <c r="I104" s="113">
        <f>$R104*'Sub Cases Monthly'!I106</f>
        <v>1314</v>
      </c>
      <c r="J104" s="113">
        <f>$R104*'Sub Cases Monthly'!J106</f>
        <v>1197</v>
      </c>
      <c r="K104" s="113">
        <f>$R104*'Sub Cases Monthly'!K106</f>
        <v>1071</v>
      </c>
      <c r="L104" s="113">
        <f>$R104*'Sub Cases Monthly'!L106</f>
        <v>1260</v>
      </c>
      <c r="M104" s="113">
        <f>$R104*'Sub Cases Monthly'!M106</f>
        <v>1611</v>
      </c>
      <c r="N104" s="113">
        <f>$R104*'Sub Cases Monthly'!N106</f>
        <v>1674</v>
      </c>
      <c r="O104" s="113">
        <f>$R104*'Sub Cases Monthly'!O106</f>
        <v>1584</v>
      </c>
      <c r="P104" s="114">
        <f>$R104*'Sub Cases Monthly'!P106</f>
        <v>1557</v>
      </c>
      <c r="Q104" s="75">
        <f t="shared" si="22"/>
        <v>16740</v>
      </c>
      <c r="R104" s="156">
        <v>9</v>
      </c>
    </row>
    <row r="105" spans="1:19" s="11" customFormat="1" ht="20.100000000000001" customHeight="1" x14ac:dyDescent="0.2">
      <c r="A105" s="10"/>
      <c r="B105" s="318" t="str">
        <f>'Sub Cases Monthly'!B107:D107</f>
        <v>Injunctions for Protection (SRS)</v>
      </c>
      <c r="C105" s="319"/>
      <c r="D105" s="320"/>
      <c r="E105" s="115">
        <f>$R105*'Sub Cases Monthly'!E107</f>
        <v>1560</v>
      </c>
      <c r="F105" s="116">
        <f>$R105*'Sub Cases Monthly'!F107</f>
        <v>1182</v>
      </c>
      <c r="G105" s="116">
        <f>$R105*'Sub Cases Monthly'!G107</f>
        <v>1074</v>
      </c>
      <c r="H105" s="116">
        <f>$R105*'Sub Cases Monthly'!H107</f>
        <v>1260</v>
      </c>
      <c r="I105" s="116">
        <f>$R105*'Sub Cases Monthly'!I107</f>
        <v>1212</v>
      </c>
      <c r="J105" s="116">
        <f>$R105*'Sub Cases Monthly'!J107</f>
        <v>1158</v>
      </c>
      <c r="K105" s="116">
        <f>$R105*'Sub Cases Monthly'!K107</f>
        <v>936</v>
      </c>
      <c r="L105" s="116">
        <f>$R105*'Sub Cases Monthly'!L107</f>
        <v>882</v>
      </c>
      <c r="M105" s="116">
        <f>$R105*'Sub Cases Monthly'!M107</f>
        <v>1530</v>
      </c>
      <c r="N105" s="116">
        <f>$R105*'Sub Cases Monthly'!N107</f>
        <v>1290</v>
      </c>
      <c r="O105" s="116">
        <f>$R105*'Sub Cases Monthly'!O107</f>
        <v>1296</v>
      </c>
      <c r="P105" s="117">
        <f>$R105*'Sub Cases Monthly'!P107</f>
        <v>1206</v>
      </c>
      <c r="Q105" s="75">
        <f t="shared" si="22"/>
        <v>14586</v>
      </c>
      <c r="R105" s="156">
        <v>6</v>
      </c>
    </row>
    <row r="106" spans="1:19" s="11" customFormat="1" ht="20.100000000000001" customHeight="1" x14ac:dyDescent="0.2">
      <c r="A106" s="10"/>
      <c r="B106" s="318" t="str">
        <f>'Sub Cases Monthly'!B108:D108</f>
        <v>Support (IV-D and Non IV-D) (SRS)</v>
      </c>
      <c r="C106" s="319"/>
      <c r="D106" s="320"/>
      <c r="E106" s="112">
        <f>$R106*'Sub Cases Monthly'!E108</f>
        <v>256</v>
      </c>
      <c r="F106" s="113">
        <f>$R106*'Sub Cases Monthly'!F108</f>
        <v>160</v>
      </c>
      <c r="G106" s="113">
        <f>$R106*'Sub Cases Monthly'!G108</f>
        <v>80</v>
      </c>
      <c r="H106" s="113">
        <f>$R106*'Sub Cases Monthly'!H108</f>
        <v>136</v>
      </c>
      <c r="I106" s="113">
        <f>$R106*'Sub Cases Monthly'!I108</f>
        <v>112</v>
      </c>
      <c r="J106" s="113">
        <f>$R106*'Sub Cases Monthly'!J108</f>
        <v>208</v>
      </c>
      <c r="K106" s="113">
        <f>$R106*'Sub Cases Monthly'!K108</f>
        <v>32</v>
      </c>
      <c r="L106" s="113">
        <f>$R106*'Sub Cases Monthly'!L108</f>
        <v>16</v>
      </c>
      <c r="M106" s="113">
        <f>$R106*'Sub Cases Monthly'!M108</f>
        <v>232</v>
      </c>
      <c r="N106" s="113">
        <f>$R106*'Sub Cases Monthly'!N108</f>
        <v>192</v>
      </c>
      <c r="O106" s="113">
        <f>$R106*'Sub Cases Monthly'!O108</f>
        <v>232</v>
      </c>
      <c r="P106" s="114">
        <f>$R106*'Sub Cases Monthly'!P108</f>
        <v>184</v>
      </c>
      <c r="Q106" s="75">
        <f t="shared" si="22"/>
        <v>1840</v>
      </c>
      <c r="R106" s="156">
        <v>8</v>
      </c>
    </row>
    <row r="107" spans="1:19" s="11" customFormat="1" ht="20.100000000000001" customHeight="1" x14ac:dyDescent="0.2">
      <c r="A107" s="10"/>
      <c r="B107" s="318" t="str">
        <f>'Sub Cases Monthly'!B109:D109</f>
        <v>UIFSA (IV-D and Non IV-D) (SRS)</v>
      </c>
      <c r="C107" s="319"/>
      <c r="D107" s="320"/>
      <c r="E107" s="115">
        <f>$R107*'Sub Cases Monthly'!E109</f>
        <v>6</v>
      </c>
      <c r="F107" s="116">
        <f>$R107*'Sub Cases Monthly'!F109</f>
        <v>18</v>
      </c>
      <c r="G107" s="116">
        <f>$R107*'Sub Cases Monthly'!G109</f>
        <v>12</v>
      </c>
      <c r="H107" s="116">
        <f>$R107*'Sub Cases Monthly'!H109</f>
        <v>12</v>
      </c>
      <c r="I107" s="116">
        <f>$R107*'Sub Cases Monthly'!I109</f>
        <v>12</v>
      </c>
      <c r="J107" s="116">
        <f>$R107*'Sub Cases Monthly'!J109</f>
        <v>12</v>
      </c>
      <c r="K107" s="116">
        <f>$R107*'Sub Cases Monthly'!K109</f>
        <v>0</v>
      </c>
      <c r="L107" s="116">
        <f>$R107*'Sub Cases Monthly'!L109</f>
        <v>0</v>
      </c>
      <c r="M107" s="116">
        <f>$R107*'Sub Cases Monthly'!M109</f>
        <v>12</v>
      </c>
      <c r="N107" s="116">
        <f>$R107*'Sub Cases Monthly'!N109</f>
        <v>18</v>
      </c>
      <c r="O107" s="116">
        <f>$R107*'Sub Cases Monthly'!O109</f>
        <v>0</v>
      </c>
      <c r="P107" s="117">
        <f>$R107*'Sub Cases Monthly'!P109</f>
        <v>0</v>
      </c>
      <c r="Q107" s="75">
        <f t="shared" si="22"/>
        <v>102</v>
      </c>
      <c r="R107" s="156">
        <v>6</v>
      </c>
    </row>
    <row r="108" spans="1:19" s="11" customFormat="1" ht="20.100000000000001" customHeight="1" x14ac:dyDescent="0.2">
      <c r="A108" s="10"/>
      <c r="B108" s="318" t="str">
        <f>'Sub Cases Monthly'!B110:D110</f>
        <v>Other Family Court (SRS)</v>
      </c>
      <c r="C108" s="319"/>
      <c r="D108" s="320"/>
      <c r="E108" s="112">
        <f>$R108*'Sub Cases Monthly'!E110</f>
        <v>85</v>
      </c>
      <c r="F108" s="113">
        <f>$R108*'Sub Cases Monthly'!F110</f>
        <v>100</v>
      </c>
      <c r="G108" s="113">
        <f>$R108*'Sub Cases Monthly'!G110</f>
        <v>80</v>
      </c>
      <c r="H108" s="113">
        <f>$R108*'Sub Cases Monthly'!H110</f>
        <v>60</v>
      </c>
      <c r="I108" s="113">
        <f>$R108*'Sub Cases Monthly'!I110</f>
        <v>110</v>
      </c>
      <c r="J108" s="113">
        <f>$R108*'Sub Cases Monthly'!J110</f>
        <v>55</v>
      </c>
      <c r="K108" s="113">
        <f>$R108*'Sub Cases Monthly'!K110</f>
        <v>30</v>
      </c>
      <c r="L108" s="113">
        <f>$R108*'Sub Cases Monthly'!L110</f>
        <v>35</v>
      </c>
      <c r="M108" s="113">
        <f>$R108*'Sub Cases Monthly'!M110</f>
        <v>25</v>
      </c>
      <c r="N108" s="113">
        <f>$R108*'Sub Cases Monthly'!N110</f>
        <v>45</v>
      </c>
      <c r="O108" s="113">
        <f>$R108*'Sub Cases Monthly'!O110</f>
        <v>65</v>
      </c>
      <c r="P108" s="114">
        <f>$R108*'Sub Cases Monthly'!P110</f>
        <v>90</v>
      </c>
      <c r="Q108" s="75">
        <f t="shared" si="22"/>
        <v>780</v>
      </c>
      <c r="R108" s="156">
        <v>5</v>
      </c>
    </row>
    <row r="109" spans="1:19" s="11" customFormat="1" ht="20.100000000000001" customHeight="1" x14ac:dyDescent="0.2">
      <c r="A109" s="10"/>
      <c r="B109" s="318" t="str">
        <f>'Sub Cases Monthly'!B111:D111</f>
        <v>Adoption Arising out of Chapter 63 (SRS)</v>
      </c>
      <c r="C109" s="319"/>
      <c r="D109" s="320"/>
      <c r="E109" s="115">
        <f>$R109*'Sub Cases Monthly'!E111</f>
        <v>52</v>
      </c>
      <c r="F109" s="116">
        <f>$R109*'Sub Cases Monthly'!F111</f>
        <v>116</v>
      </c>
      <c r="G109" s="116">
        <f>$R109*'Sub Cases Monthly'!G111</f>
        <v>56</v>
      </c>
      <c r="H109" s="116">
        <f>$R109*'Sub Cases Monthly'!H111</f>
        <v>72</v>
      </c>
      <c r="I109" s="116">
        <f>$R109*'Sub Cases Monthly'!I111</f>
        <v>60</v>
      </c>
      <c r="J109" s="116">
        <f>$R109*'Sub Cases Monthly'!J111</f>
        <v>56</v>
      </c>
      <c r="K109" s="116">
        <f>$R109*'Sub Cases Monthly'!K111</f>
        <v>68</v>
      </c>
      <c r="L109" s="116">
        <f>$R109*'Sub Cases Monthly'!L111</f>
        <v>76</v>
      </c>
      <c r="M109" s="116">
        <f>$R109*'Sub Cases Monthly'!M111</f>
        <v>72</v>
      </c>
      <c r="N109" s="116">
        <f>$R109*'Sub Cases Monthly'!N111</f>
        <v>40</v>
      </c>
      <c r="O109" s="116">
        <f>$R109*'Sub Cases Monthly'!O111</f>
        <v>76</v>
      </c>
      <c r="P109" s="117">
        <f>$R109*'Sub Cases Monthly'!P111</f>
        <v>76</v>
      </c>
      <c r="Q109" s="75">
        <f t="shared" si="22"/>
        <v>820</v>
      </c>
      <c r="R109" s="156">
        <v>4</v>
      </c>
    </row>
    <row r="110" spans="1:19" s="11" customFormat="1" ht="20.100000000000001" customHeight="1" x14ac:dyDescent="0.2">
      <c r="A110" s="10"/>
      <c r="B110" s="318" t="str">
        <f>'Sub Cases Monthly'!B112:D112</f>
        <v>Name Change (SRS)</v>
      </c>
      <c r="C110" s="319"/>
      <c r="D110" s="320"/>
      <c r="E110" s="112">
        <f>$R110*'Sub Cases Monthly'!E112</f>
        <v>135</v>
      </c>
      <c r="F110" s="113">
        <f>$R110*'Sub Cases Monthly'!F112</f>
        <v>75</v>
      </c>
      <c r="G110" s="113">
        <f>$R110*'Sub Cases Monthly'!G112</f>
        <v>55</v>
      </c>
      <c r="H110" s="113">
        <f>$R110*'Sub Cases Monthly'!H112</f>
        <v>85</v>
      </c>
      <c r="I110" s="113">
        <f>$R110*'Sub Cases Monthly'!I112</f>
        <v>125</v>
      </c>
      <c r="J110" s="113">
        <f>$R110*'Sub Cases Monthly'!J112</f>
        <v>80</v>
      </c>
      <c r="K110" s="113">
        <f>$R110*'Sub Cases Monthly'!K112</f>
        <v>30</v>
      </c>
      <c r="L110" s="113">
        <f>$R110*'Sub Cases Monthly'!L112</f>
        <v>80</v>
      </c>
      <c r="M110" s="113">
        <f>$R110*'Sub Cases Monthly'!M112</f>
        <v>105</v>
      </c>
      <c r="N110" s="113">
        <f>$R110*'Sub Cases Monthly'!N112</f>
        <v>115</v>
      </c>
      <c r="O110" s="113">
        <f>$R110*'Sub Cases Monthly'!O112</f>
        <v>110</v>
      </c>
      <c r="P110" s="114">
        <f>$R110*'Sub Cases Monthly'!P112</f>
        <v>110</v>
      </c>
      <c r="Q110" s="75">
        <f t="shared" si="22"/>
        <v>1105</v>
      </c>
      <c r="R110" s="156">
        <v>5</v>
      </c>
    </row>
    <row r="111" spans="1:19" s="11" customFormat="1" ht="20.100000000000001" customHeight="1" x14ac:dyDescent="0.2">
      <c r="A111" s="10"/>
      <c r="B111" s="318" t="str">
        <f>'Sub Cases Monthly'!B113:D113</f>
        <v>Paternity/Disestablishment of Paternity (SRS)</v>
      </c>
      <c r="C111" s="319"/>
      <c r="D111" s="320"/>
      <c r="E111" s="115">
        <f>$R111*'Sub Cases Monthly'!E113</f>
        <v>259</v>
      </c>
      <c r="F111" s="116">
        <f>$R111*'Sub Cases Monthly'!F113</f>
        <v>189</v>
      </c>
      <c r="G111" s="116">
        <f>$R111*'Sub Cases Monthly'!G113</f>
        <v>147</v>
      </c>
      <c r="H111" s="116">
        <f>$R111*'Sub Cases Monthly'!H113</f>
        <v>231</v>
      </c>
      <c r="I111" s="116">
        <f>$R111*'Sub Cases Monthly'!I113</f>
        <v>175</v>
      </c>
      <c r="J111" s="116">
        <f>$R111*'Sub Cases Monthly'!J113</f>
        <v>287</v>
      </c>
      <c r="K111" s="116">
        <f>$R111*'Sub Cases Monthly'!K113</f>
        <v>182</v>
      </c>
      <c r="L111" s="116">
        <f>$R111*'Sub Cases Monthly'!L113</f>
        <v>273</v>
      </c>
      <c r="M111" s="116">
        <f>$R111*'Sub Cases Monthly'!M113</f>
        <v>287</v>
      </c>
      <c r="N111" s="116">
        <f>$R111*'Sub Cases Monthly'!N113</f>
        <v>273</v>
      </c>
      <c r="O111" s="116">
        <f>$R111*'Sub Cases Monthly'!O113</f>
        <v>154</v>
      </c>
      <c r="P111" s="117">
        <f>$R111*'Sub Cases Monthly'!P113</f>
        <v>154</v>
      </c>
      <c r="Q111" s="75">
        <f t="shared" si="22"/>
        <v>2611</v>
      </c>
      <c r="R111" s="156">
        <v>7</v>
      </c>
    </row>
    <row r="112" spans="1:19" s="11" customFormat="1" ht="20.100000000000001" customHeight="1" x14ac:dyDescent="0.2">
      <c r="A112" s="10"/>
      <c r="B112" s="318" t="str">
        <f>'Sub Cases Monthly'!B114:D114</f>
        <v>New Cases (Non-SRS)</v>
      </c>
      <c r="C112" s="319"/>
      <c r="D112" s="320"/>
      <c r="E112" s="112">
        <f>$R112*'Sub Cases Monthly'!E114</f>
        <v>110</v>
      </c>
      <c r="F112" s="113">
        <f>$R112*'Sub Cases Monthly'!F114</f>
        <v>88</v>
      </c>
      <c r="G112" s="113">
        <f>$R112*'Sub Cases Monthly'!G114</f>
        <v>70</v>
      </c>
      <c r="H112" s="113">
        <f>$R112*'Sub Cases Monthly'!H114</f>
        <v>118</v>
      </c>
      <c r="I112" s="113">
        <f>$R112*'Sub Cases Monthly'!I114</f>
        <v>118</v>
      </c>
      <c r="J112" s="113">
        <f>$R112*'Sub Cases Monthly'!J114</f>
        <v>130</v>
      </c>
      <c r="K112" s="113">
        <f>$R112*'Sub Cases Monthly'!K114</f>
        <v>100</v>
      </c>
      <c r="L112" s="113">
        <f>$R112*'Sub Cases Monthly'!L114</f>
        <v>82</v>
      </c>
      <c r="M112" s="113">
        <f>$R112*'Sub Cases Monthly'!M114</f>
        <v>86</v>
      </c>
      <c r="N112" s="113">
        <f>$R112*'Sub Cases Monthly'!N114</f>
        <v>58</v>
      </c>
      <c r="O112" s="113">
        <f>$R112*'Sub Cases Monthly'!O114</f>
        <v>82</v>
      </c>
      <c r="P112" s="114">
        <f>$R112*'Sub Cases Monthly'!P114</f>
        <v>82</v>
      </c>
      <c r="Q112" s="79">
        <f t="shared" si="22"/>
        <v>1124</v>
      </c>
      <c r="R112" s="157">
        <v>2</v>
      </c>
    </row>
    <row r="113" spans="1:19" s="11" customFormat="1" ht="20.100000000000001" customHeight="1" thickBot="1" x14ac:dyDescent="0.25">
      <c r="A113" s="10"/>
      <c r="B113" s="321" t="str">
        <f>'Sub Cases Monthly'!B115:D115</f>
        <v>Cases unable to be categorized</v>
      </c>
      <c r="C113" s="322"/>
      <c r="D113" s="323"/>
      <c r="E113" s="124">
        <f>$R113*'Sub Cases Monthly'!E115</f>
        <v>0</v>
      </c>
      <c r="F113" s="125">
        <f>$R113*'Sub Cases Monthly'!F115</f>
        <v>0</v>
      </c>
      <c r="G113" s="125">
        <f>$R113*'Sub Cases Monthly'!G115</f>
        <v>0</v>
      </c>
      <c r="H113" s="125">
        <f>$R113*'Sub Cases Monthly'!H115</f>
        <v>0</v>
      </c>
      <c r="I113" s="125">
        <f>$R113*'Sub Cases Monthly'!I115</f>
        <v>0</v>
      </c>
      <c r="J113" s="125">
        <f>$R113*'Sub Cases Monthly'!J115</f>
        <v>0</v>
      </c>
      <c r="K113" s="125">
        <f>$R113*'Sub Cases Monthly'!K115</f>
        <v>0</v>
      </c>
      <c r="L113" s="125">
        <f>$R113*'Sub Cases Monthly'!L115</f>
        <v>0</v>
      </c>
      <c r="M113" s="125">
        <f>$R113*'Sub Cases Monthly'!M115</f>
        <v>0</v>
      </c>
      <c r="N113" s="125">
        <f>$R113*'Sub Cases Monthly'!N115</f>
        <v>0</v>
      </c>
      <c r="O113" s="125">
        <f>$R113*'Sub Cases Monthly'!O115</f>
        <v>0</v>
      </c>
      <c r="P113" s="126">
        <f>$R113*'Sub Cases Monthly'!P115</f>
        <v>0</v>
      </c>
      <c r="Q113" s="80">
        <f t="shared" si="22"/>
        <v>0</v>
      </c>
      <c r="R113" s="162">
        <v>1</v>
      </c>
    </row>
    <row r="114" spans="1:19" s="11" customFormat="1" ht="20.100000000000001" customHeight="1" thickTop="1" thickBot="1" x14ac:dyDescent="0.25">
      <c r="A114" s="10"/>
      <c r="B114" s="324" t="str">
        <f>'Sub Cases Monthly'!B116:D116</f>
        <v>Total Family =</v>
      </c>
      <c r="C114" s="325"/>
      <c r="D114" s="326"/>
      <c r="E114" s="92">
        <f>SUM(E103:E113)</f>
        <v>4172</v>
      </c>
      <c r="F114" s="74">
        <f t="shared" ref="F114:P114" si="23">SUM(F103:F113)</f>
        <v>3264</v>
      </c>
      <c r="G114" s="74">
        <f t="shared" si="23"/>
        <v>2848</v>
      </c>
      <c r="H114" s="74">
        <f t="shared" si="23"/>
        <v>3507</v>
      </c>
      <c r="I114" s="74">
        <f t="shared" si="23"/>
        <v>3318</v>
      </c>
      <c r="J114" s="74">
        <f t="shared" si="23"/>
        <v>3299</v>
      </c>
      <c r="K114" s="74">
        <f t="shared" si="23"/>
        <v>2477</v>
      </c>
      <c r="L114" s="74">
        <f t="shared" si="23"/>
        <v>2760</v>
      </c>
      <c r="M114" s="74">
        <f t="shared" si="23"/>
        <v>4036</v>
      </c>
      <c r="N114" s="74">
        <f t="shared" si="23"/>
        <v>3793</v>
      </c>
      <c r="O114" s="74">
        <f t="shared" si="23"/>
        <v>3659</v>
      </c>
      <c r="P114" s="78">
        <f t="shared" si="23"/>
        <v>3531</v>
      </c>
      <c r="Q114" s="81">
        <f t="shared" si="22"/>
        <v>40664</v>
      </c>
      <c r="R114"/>
    </row>
    <row r="115" spans="1:19" s="11" customFormat="1" ht="20.100000000000001" customHeight="1" thickBot="1" x14ac:dyDescent="0.25">
      <c r="A115" s="10"/>
      <c r="B115" s="27"/>
      <c r="C115" s="27"/>
      <c r="D115" s="27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144"/>
      <c r="R115" s="154"/>
    </row>
    <row r="116" spans="1:19" ht="20.100000000000001" customHeight="1" thickBot="1" x14ac:dyDescent="0.25">
      <c r="B116" s="22" t="s">
        <v>94</v>
      </c>
      <c r="C116" s="22" t="s">
        <v>139</v>
      </c>
      <c r="D116" s="11"/>
      <c r="E116" s="29">
        <f>E$10</f>
        <v>43739</v>
      </c>
      <c r="F116" s="30">
        <f t="shared" ref="F116:P116" si="24">EDATE(E116,1)</f>
        <v>43770</v>
      </c>
      <c r="G116" s="30">
        <f t="shared" si="24"/>
        <v>43800</v>
      </c>
      <c r="H116" s="30">
        <f t="shared" si="24"/>
        <v>43831</v>
      </c>
      <c r="I116" s="30">
        <f t="shared" si="24"/>
        <v>43862</v>
      </c>
      <c r="J116" s="30">
        <f t="shared" si="24"/>
        <v>43891</v>
      </c>
      <c r="K116" s="30">
        <f t="shared" si="24"/>
        <v>43922</v>
      </c>
      <c r="L116" s="30">
        <f t="shared" si="24"/>
        <v>43952</v>
      </c>
      <c r="M116" s="30">
        <f t="shared" si="24"/>
        <v>43983</v>
      </c>
      <c r="N116" s="30">
        <f t="shared" si="24"/>
        <v>44013</v>
      </c>
      <c r="O116" s="30">
        <f t="shared" si="24"/>
        <v>44044</v>
      </c>
      <c r="P116" s="31">
        <f t="shared" si="24"/>
        <v>44075</v>
      </c>
      <c r="Q116" s="67" t="s">
        <v>239</v>
      </c>
      <c r="R116" s="147" t="s">
        <v>417</v>
      </c>
      <c r="S116" s="5"/>
    </row>
    <row r="117" spans="1:19" ht="20.100000000000001" customHeight="1" x14ac:dyDescent="0.2">
      <c r="B117" s="327" t="str">
        <f>'Sub Cases Monthly'!B119:D119</f>
        <v>Dependency Initiating Petitions (SRS)</v>
      </c>
      <c r="C117" s="328"/>
      <c r="D117" s="329"/>
      <c r="E117" s="109">
        <f>$R117*'Sub Cases Monthly'!E119</f>
        <v>234</v>
      </c>
      <c r="F117" s="110">
        <f>$R117*'Sub Cases Monthly'!F119</f>
        <v>243</v>
      </c>
      <c r="G117" s="110">
        <f>$R117*'Sub Cases Monthly'!G119</f>
        <v>126</v>
      </c>
      <c r="H117" s="110">
        <f>$R117*'Sub Cases Monthly'!H119</f>
        <v>216</v>
      </c>
      <c r="I117" s="110">
        <f>$R117*'Sub Cases Monthly'!I119</f>
        <v>342</v>
      </c>
      <c r="J117" s="110">
        <f>$R117*'Sub Cases Monthly'!J119</f>
        <v>252</v>
      </c>
      <c r="K117" s="110">
        <f>$R117*'Sub Cases Monthly'!K119</f>
        <v>180</v>
      </c>
      <c r="L117" s="110">
        <f>$R117*'Sub Cases Monthly'!L119</f>
        <v>315</v>
      </c>
      <c r="M117" s="110">
        <f>$R117*'Sub Cases Monthly'!M119</f>
        <v>297</v>
      </c>
      <c r="N117" s="110">
        <f>$R117*'Sub Cases Monthly'!N119</f>
        <v>306</v>
      </c>
      <c r="O117" s="110">
        <f>$R117*'Sub Cases Monthly'!O119</f>
        <v>324</v>
      </c>
      <c r="P117" s="111">
        <f>$R117*'Sub Cases Monthly'!P119</f>
        <v>342</v>
      </c>
      <c r="Q117" s="72">
        <f t="shared" ref="Q117:Q126" si="25">SUM(E117:P117)</f>
        <v>3177</v>
      </c>
      <c r="R117" s="155">
        <v>9</v>
      </c>
      <c r="S117" s="5"/>
    </row>
    <row r="118" spans="1:19" ht="20.100000000000001" customHeight="1" x14ac:dyDescent="0.2">
      <c r="B118" s="318" t="str">
        <f>'Sub Cases Monthly'!B120:D120</f>
        <v>Petitions to Remove Disabilities of Non-Age Minors (743.015) (SRS)</v>
      </c>
      <c r="C118" s="319"/>
      <c r="D118" s="320"/>
      <c r="E118" s="112">
        <f>$R118*'Sub Cases Monthly'!E120</f>
        <v>3</v>
      </c>
      <c r="F118" s="113">
        <f>$R118*'Sub Cases Monthly'!F120</f>
        <v>0</v>
      </c>
      <c r="G118" s="113">
        <f>$R118*'Sub Cases Monthly'!G120</f>
        <v>0</v>
      </c>
      <c r="H118" s="113">
        <f>$R118*'Sub Cases Monthly'!H120</f>
        <v>0</v>
      </c>
      <c r="I118" s="113">
        <f>$R118*'Sub Cases Monthly'!I120</f>
        <v>0</v>
      </c>
      <c r="J118" s="113">
        <f>$R118*'Sub Cases Monthly'!J120</f>
        <v>0</v>
      </c>
      <c r="K118" s="113">
        <f>$R118*'Sub Cases Monthly'!K120</f>
        <v>0</v>
      </c>
      <c r="L118" s="113">
        <f>$R118*'Sub Cases Monthly'!L120</f>
        <v>0</v>
      </c>
      <c r="M118" s="113">
        <f>$R118*'Sub Cases Monthly'!M120</f>
        <v>0</v>
      </c>
      <c r="N118" s="113">
        <f>$R118*'Sub Cases Monthly'!N120</f>
        <v>0</v>
      </c>
      <c r="O118" s="113">
        <f>$R118*'Sub Cases Monthly'!O120</f>
        <v>0</v>
      </c>
      <c r="P118" s="114">
        <f>$R118*'Sub Cases Monthly'!P120</f>
        <v>0</v>
      </c>
      <c r="Q118" s="75">
        <f t="shared" si="25"/>
        <v>3</v>
      </c>
      <c r="R118" s="156">
        <v>3</v>
      </c>
      <c r="S118" s="5"/>
    </row>
    <row r="119" spans="1:19" ht="20.100000000000001" customHeight="1" x14ac:dyDescent="0.2">
      <c r="B119" s="318" t="str">
        <f>'Sub Cases Monthly'!B121:D121</f>
        <v>CINS/FINS (SRS)</v>
      </c>
      <c r="C119" s="319"/>
      <c r="D119" s="320"/>
      <c r="E119" s="115">
        <f>$R119*'Sub Cases Monthly'!E121</f>
        <v>4</v>
      </c>
      <c r="F119" s="116">
        <f>$R119*'Sub Cases Monthly'!F121</f>
        <v>0</v>
      </c>
      <c r="G119" s="116">
        <f>$R119*'Sub Cases Monthly'!G121</f>
        <v>0</v>
      </c>
      <c r="H119" s="116">
        <f>$R119*'Sub Cases Monthly'!H121</f>
        <v>0</v>
      </c>
      <c r="I119" s="116">
        <f>$R119*'Sub Cases Monthly'!I121</f>
        <v>0</v>
      </c>
      <c r="J119" s="116">
        <f>$R119*'Sub Cases Monthly'!J121</f>
        <v>0</v>
      </c>
      <c r="K119" s="116">
        <f>$R119*'Sub Cases Monthly'!K121</f>
        <v>0</v>
      </c>
      <c r="L119" s="116">
        <f>$R119*'Sub Cases Monthly'!L121</f>
        <v>0</v>
      </c>
      <c r="M119" s="116">
        <f>$R119*'Sub Cases Monthly'!M121</f>
        <v>4</v>
      </c>
      <c r="N119" s="116">
        <f>$R119*'Sub Cases Monthly'!N121</f>
        <v>0</v>
      </c>
      <c r="O119" s="116">
        <f>$R119*'Sub Cases Monthly'!O121</f>
        <v>0</v>
      </c>
      <c r="P119" s="117">
        <f>$R119*'Sub Cases Monthly'!P121</f>
        <v>0</v>
      </c>
      <c r="Q119" s="75">
        <f t="shared" si="25"/>
        <v>8</v>
      </c>
      <c r="R119" s="156">
        <v>4</v>
      </c>
      <c r="S119" s="5"/>
    </row>
    <row r="120" spans="1:19" ht="20.100000000000001" customHeight="1" x14ac:dyDescent="0.2">
      <c r="B120" s="318" t="str">
        <f>'Sub Cases Monthly'!B122:D122</f>
        <v>Parental Notice of Abortion Act (SRS)</v>
      </c>
      <c r="C120" s="319"/>
      <c r="D120" s="320"/>
      <c r="E120" s="112">
        <f>$R120*'Sub Cases Monthly'!E122</f>
        <v>0</v>
      </c>
      <c r="F120" s="113">
        <f>$R120*'Sub Cases Monthly'!F122</f>
        <v>0</v>
      </c>
      <c r="G120" s="113">
        <f>$R120*'Sub Cases Monthly'!G122</f>
        <v>0</v>
      </c>
      <c r="H120" s="113">
        <f>$R120*'Sub Cases Monthly'!H122</f>
        <v>0</v>
      </c>
      <c r="I120" s="113">
        <f>$R120*'Sub Cases Monthly'!I122</f>
        <v>6</v>
      </c>
      <c r="J120" s="113">
        <f>$R120*'Sub Cases Monthly'!J122</f>
        <v>3</v>
      </c>
      <c r="K120" s="113">
        <f>$R120*'Sub Cases Monthly'!K122</f>
        <v>0</v>
      </c>
      <c r="L120" s="113">
        <f>$R120*'Sub Cases Monthly'!L122</f>
        <v>0</v>
      </c>
      <c r="M120" s="113">
        <f>$R120*'Sub Cases Monthly'!M122</f>
        <v>0</v>
      </c>
      <c r="N120" s="113">
        <f>$R120*'Sub Cases Monthly'!N122</f>
        <v>3</v>
      </c>
      <c r="O120" s="113">
        <f>$R120*'Sub Cases Monthly'!O122</f>
        <v>0</v>
      </c>
      <c r="P120" s="114">
        <f>$R120*'Sub Cases Monthly'!P122</f>
        <v>0</v>
      </c>
      <c r="Q120" s="75">
        <f t="shared" si="25"/>
        <v>12</v>
      </c>
      <c r="R120" s="156">
        <v>3</v>
      </c>
      <c r="S120" s="5"/>
    </row>
    <row r="121" spans="1:19" ht="20.100000000000001" customHeight="1" x14ac:dyDescent="0.2">
      <c r="B121" s="318" t="str">
        <f>'Sub Cases Monthly'!B123:D123</f>
        <v>Truancy (Non-SRS)</v>
      </c>
      <c r="C121" s="319"/>
      <c r="D121" s="320"/>
      <c r="E121" s="115">
        <f>$R121*'Sub Cases Monthly'!E123</f>
        <v>0</v>
      </c>
      <c r="F121" s="116">
        <f>$R121*'Sub Cases Monthly'!F123</f>
        <v>0</v>
      </c>
      <c r="G121" s="116">
        <f>$R121*'Sub Cases Monthly'!G123</f>
        <v>0</v>
      </c>
      <c r="H121" s="116">
        <f>$R121*'Sub Cases Monthly'!H123</f>
        <v>0</v>
      </c>
      <c r="I121" s="116">
        <f>$R121*'Sub Cases Monthly'!I123</f>
        <v>0</v>
      </c>
      <c r="J121" s="116">
        <f>$R121*'Sub Cases Monthly'!J123</f>
        <v>0</v>
      </c>
      <c r="K121" s="116">
        <f>$R121*'Sub Cases Monthly'!K123</f>
        <v>0</v>
      </c>
      <c r="L121" s="116">
        <f>$R121*'Sub Cases Monthly'!L123</f>
        <v>0</v>
      </c>
      <c r="M121" s="116">
        <f>$R121*'Sub Cases Monthly'!M123</f>
        <v>0</v>
      </c>
      <c r="N121" s="116">
        <f>$R121*'Sub Cases Monthly'!N123</f>
        <v>0</v>
      </c>
      <c r="O121" s="116">
        <f>$R121*'Sub Cases Monthly'!O123</f>
        <v>0</v>
      </c>
      <c r="P121" s="117">
        <f>$R121*'Sub Cases Monthly'!P123</f>
        <v>0</v>
      </c>
      <c r="Q121" s="75">
        <f t="shared" si="25"/>
        <v>0</v>
      </c>
      <c r="R121" s="156">
        <v>4</v>
      </c>
      <c r="S121" s="5"/>
    </row>
    <row r="122" spans="1:19" ht="20.100000000000001" customHeight="1" x14ac:dyDescent="0.2">
      <c r="B122" s="318" t="str">
        <f>'Sub Cases Monthly'!B124:D124</f>
        <v>Transfers for Jurisdiction/Supervision Only (Non-SRS)</v>
      </c>
      <c r="C122" s="319"/>
      <c r="D122" s="320"/>
      <c r="E122" s="112">
        <f>$R122*'Sub Cases Monthly'!E124</f>
        <v>0</v>
      </c>
      <c r="F122" s="113">
        <f>$R122*'Sub Cases Monthly'!F124</f>
        <v>0</v>
      </c>
      <c r="G122" s="113">
        <f>$R122*'Sub Cases Monthly'!G124</f>
        <v>0</v>
      </c>
      <c r="H122" s="113">
        <f>$R122*'Sub Cases Monthly'!H124</f>
        <v>0</v>
      </c>
      <c r="I122" s="113">
        <f>$R122*'Sub Cases Monthly'!I124</f>
        <v>0</v>
      </c>
      <c r="J122" s="113">
        <f>$R122*'Sub Cases Monthly'!J124</f>
        <v>0</v>
      </c>
      <c r="K122" s="113">
        <f>$R122*'Sub Cases Monthly'!K124</f>
        <v>0</v>
      </c>
      <c r="L122" s="113">
        <f>$R122*'Sub Cases Monthly'!L124</f>
        <v>0</v>
      </c>
      <c r="M122" s="113">
        <f>$R122*'Sub Cases Monthly'!M124</f>
        <v>0</v>
      </c>
      <c r="N122" s="113">
        <f>$R122*'Sub Cases Monthly'!N124</f>
        <v>0</v>
      </c>
      <c r="O122" s="113">
        <f>$R122*'Sub Cases Monthly'!O124</f>
        <v>0</v>
      </c>
      <c r="P122" s="114">
        <f>$R122*'Sub Cases Monthly'!P124</f>
        <v>0</v>
      </c>
      <c r="Q122" s="75">
        <f t="shared" si="25"/>
        <v>0</v>
      </c>
      <c r="R122" s="156">
        <v>4</v>
      </c>
      <c r="S122" s="5"/>
    </row>
    <row r="123" spans="1:19" ht="20.100000000000001" customHeight="1" x14ac:dyDescent="0.2">
      <c r="B123" s="318" t="str">
        <f>'Sub Cases Monthly'!B125:D125</f>
        <v>DCF Dependency Petition for Injunction per Chapter 39 (Non-SRS)</v>
      </c>
      <c r="C123" s="319"/>
      <c r="D123" s="320"/>
      <c r="E123" s="115">
        <f>$R123*'Sub Cases Monthly'!E125</f>
        <v>4</v>
      </c>
      <c r="F123" s="116">
        <f>$R123*'Sub Cases Monthly'!F125</f>
        <v>0</v>
      </c>
      <c r="G123" s="116">
        <f>$R123*'Sub Cases Monthly'!G125</f>
        <v>0</v>
      </c>
      <c r="H123" s="116">
        <f>$R123*'Sub Cases Monthly'!H125</f>
        <v>0</v>
      </c>
      <c r="I123" s="116">
        <f>$R123*'Sub Cases Monthly'!I125</f>
        <v>0</v>
      </c>
      <c r="J123" s="116">
        <f>$R123*'Sub Cases Monthly'!J125</f>
        <v>4</v>
      </c>
      <c r="K123" s="116">
        <f>$R123*'Sub Cases Monthly'!K125</f>
        <v>0</v>
      </c>
      <c r="L123" s="116">
        <f>$R123*'Sub Cases Monthly'!L125</f>
        <v>0</v>
      </c>
      <c r="M123" s="116">
        <f>$R123*'Sub Cases Monthly'!M125</f>
        <v>0</v>
      </c>
      <c r="N123" s="116">
        <f>$R123*'Sub Cases Monthly'!N125</f>
        <v>0</v>
      </c>
      <c r="O123" s="116">
        <f>$R123*'Sub Cases Monthly'!O125</f>
        <v>4</v>
      </c>
      <c r="P123" s="117">
        <f>$R123*'Sub Cases Monthly'!P125</f>
        <v>0</v>
      </c>
      <c r="Q123" s="76">
        <f t="shared" si="25"/>
        <v>12</v>
      </c>
      <c r="R123" s="163">
        <v>4</v>
      </c>
      <c r="S123" s="5"/>
    </row>
    <row r="124" spans="1:19" ht="20.100000000000001" customHeight="1" x14ac:dyDescent="0.2">
      <c r="B124" s="318" t="str">
        <f>'Sub Cases Monthly'!B126:D126</f>
        <v>Other New Cases (Non-SRS)</v>
      </c>
      <c r="C124" s="319"/>
      <c r="D124" s="320"/>
      <c r="E124" s="112">
        <f>$R124*'Sub Cases Monthly'!E126</f>
        <v>0</v>
      </c>
      <c r="F124" s="113">
        <f>$R124*'Sub Cases Monthly'!F126</f>
        <v>0</v>
      </c>
      <c r="G124" s="113">
        <f>$R124*'Sub Cases Monthly'!G126</f>
        <v>0</v>
      </c>
      <c r="H124" s="113">
        <f>$R124*'Sub Cases Monthly'!H126</f>
        <v>0</v>
      </c>
      <c r="I124" s="113">
        <f>$R124*'Sub Cases Monthly'!I126</f>
        <v>0</v>
      </c>
      <c r="J124" s="113">
        <f>$R124*'Sub Cases Monthly'!J126</f>
        <v>0</v>
      </c>
      <c r="K124" s="113">
        <f>$R124*'Sub Cases Monthly'!K126</f>
        <v>0</v>
      </c>
      <c r="L124" s="113">
        <f>$R124*'Sub Cases Monthly'!L126</f>
        <v>0</v>
      </c>
      <c r="M124" s="113">
        <f>$R124*'Sub Cases Monthly'!M126</f>
        <v>0</v>
      </c>
      <c r="N124" s="113">
        <f>$R124*'Sub Cases Monthly'!N126</f>
        <v>0</v>
      </c>
      <c r="O124" s="113">
        <f>$R124*'Sub Cases Monthly'!O126</f>
        <v>0</v>
      </c>
      <c r="P124" s="114">
        <f>$R124*'Sub Cases Monthly'!P126</f>
        <v>0</v>
      </c>
      <c r="Q124" s="77">
        <f t="shared" si="25"/>
        <v>0</v>
      </c>
      <c r="R124" s="160">
        <v>2</v>
      </c>
      <c r="S124" s="5"/>
    </row>
    <row r="125" spans="1:19" ht="20.100000000000001" customHeight="1" thickBot="1" x14ac:dyDescent="0.25">
      <c r="B125" s="321" t="str">
        <f>'Sub Cases Monthly'!B127:D127</f>
        <v>Cases unable to be categorized</v>
      </c>
      <c r="C125" s="322"/>
      <c r="D125" s="323"/>
      <c r="E125" s="124">
        <f>$R125*'Sub Cases Monthly'!E127</f>
        <v>0</v>
      </c>
      <c r="F125" s="125">
        <f>$R125*'Sub Cases Monthly'!F127</f>
        <v>0</v>
      </c>
      <c r="G125" s="125">
        <f>$R125*'Sub Cases Monthly'!G127</f>
        <v>0</v>
      </c>
      <c r="H125" s="125">
        <f>$R125*'Sub Cases Monthly'!H127</f>
        <v>0</v>
      </c>
      <c r="I125" s="125">
        <f>$R125*'Sub Cases Monthly'!I127</f>
        <v>0</v>
      </c>
      <c r="J125" s="125">
        <f>$R125*'Sub Cases Monthly'!J127</f>
        <v>0</v>
      </c>
      <c r="K125" s="125">
        <f>$R125*'Sub Cases Monthly'!K127</f>
        <v>0</v>
      </c>
      <c r="L125" s="125">
        <f>$R125*'Sub Cases Monthly'!L127</f>
        <v>0</v>
      </c>
      <c r="M125" s="125">
        <f>$R125*'Sub Cases Monthly'!M127</f>
        <v>0</v>
      </c>
      <c r="N125" s="125">
        <f>$R125*'Sub Cases Monthly'!N127</f>
        <v>0</v>
      </c>
      <c r="O125" s="125">
        <f>$R125*'Sub Cases Monthly'!O127</f>
        <v>0</v>
      </c>
      <c r="P125" s="126">
        <f>$R125*'Sub Cases Monthly'!P127</f>
        <v>0</v>
      </c>
      <c r="Q125" s="77">
        <f t="shared" si="25"/>
        <v>0</v>
      </c>
      <c r="R125" s="158">
        <v>1</v>
      </c>
      <c r="S125" s="5"/>
    </row>
    <row r="126" spans="1:19" s="17" customFormat="1" ht="20.100000000000001" customHeight="1" thickTop="1" thickBot="1" x14ac:dyDescent="0.25">
      <c r="B126" s="324" t="str">
        <f>'Sub Cases Monthly'!B128:D128</f>
        <v>Total Juvenile Dependency =</v>
      </c>
      <c r="C126" s="325"/>
      <c r="D126" s="326"/>
      <c r="E126" s="92">
        <f>SUM(E117:E125)</f>
        <v>245</v>
      </c>
      <c r="F126" s="74">
        <f t="shared" ref="F126:P126" si="26">SUM(F117:F125)</f>
        <v>243</v>
      </c>
      <c r="G126" s="74">
        <f t="shared" si="26"/>
        <v>126</v>
      </c>
      <c r="H126" s="74">
        <f t="shared" si="26"/>
        <v>216</v>
      </c>
      <c r="I126" s="74">
        <f t="shared" si="26"/>
        <v>348</v>
      </c>
      <c r="J126" s="74">
        <f t="shared" si="26"/>
        <v>259</v>
      </c>
      <c r="K126" s="74">
        <f t="shared" si="26"/>
        <v>180</v>
      </c>
      <c r="L126" s="74">
        <f t="shared" si="26"/>
        <v>315</v>
      </c>
      <c r="M126" s="74">
        <f t="shared" si="26"/>
        <v>301</v>
      </c>
      <c r="N126" s="74">
        <f t="shared" si="26"/>
        <v>309</v>
      </c>
      <c r="O126" s="74">
        <f t="shared" si="26"/>
        <v>328</v>
      </c>
      <c r="P126" s="78">
        <f t="shared" si="26"/>
        <v>342</v>
      </c>
      <c r="Q126" s="136">
        <f t="shared" si="25"/>
        <v>3212</v>
      </c>
      <c r="R126" s="166"/>
    </row>
    <row r="127" spans="1:19" s="17" customFormat="1" ht="20.100000000000001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6"/>
      <c r="R127" s="161"/>
    </row>
    <row r="128" spans="1:19" ht="20.100000000000001" customHeight="1" thickBot="1" x14ac:dyDescent="0.25">
      <c r="B128" s="22" t="s">
        <v>95</v>
      </c>
      <c r="C128" s="22" t="s">
        <v>237</v>
      </c>
      <c r="E128" s="29">
        <f>E$10</f>
        <v>43739</v>
      </c>
      <c r="F128" s="30">
        <f t="shared" ref="F128:P128" si="27">EDATE(E128,1)</f>
        <v>43770</v>
      </c>
      <c r="G128" s="30">
        <f t="shared" si="27"/>
        <v>43800</v>
      </c>
      <c r="H128" s="30">
        <f t="shared" si="27"/>
        <v>43831</v>
      </c>
      <c r="I128" s="30">
        <f t="shared" si="27"/>
        <v>43862</v>
      </c>
      <c r="J128" s="30">
        <f t="shared" si="27"/>
        <v>43891</v>
      </c>
      <c r="K128" s="30">
        <f t="shared" si="27"/>
        <v>43922</v>
      </c>
      <c r="L128" s="30">
        <f t="shared" si="27"/>
        <v>43952</v>
      </c>
      <c r="M128" s="30">
        <f t="shared" si="27"/>
        <v>43983</v>
      </c>
      <c r="N128" s="30">
        <f t="shared" si="27"/>
        <v>44013</v>
      </c>
      <c r="O128" s="30">
        <f t="shared" si="27"/>
        <v>44044</v>
      </c>
      <c r="P128" s="31">
        <f t="shared" si="27"/>
        <v>44075</v>
      </c>
      <c r="Q128" s="67" t="s">
        <v>239</v>
      </c>
      <c r="R128" s="147" t="s">
        <v>417</v>
      </c>
      <c r="S128" s="5"/>
    </row>
    <row r="129" spans="1:19" ht="20.100000000000001" customHeight="1" thickBot="1" x14ac:dyDescent="0.25">
      <c r="B129" s="333" t="str">
        <f>'Sub Cases Monthly'!B131:D131</f>
        <v>Uniform Traffic Citations</v>
      </c>
      <c r="C129" s="334"/>
      <c r="D129" s="335"/>
      <c r="E129" s="127">
        <f>$R129*'Sub Cases Monthly'!E131</f>
        <v>11007</v>
      </c>
      <c r="F129" s="128">
        <f>$R129*'Sub Cases Monthly'!F131</f>
        <v>10911</v>
      </c>
      <c r="G129" s="128">
        <f>$R129*'Sub Cases Monthly'!G131</f>
        <v>10269</v>
      </c>
      <c r="H129" s="128">
        <f>$R129*'Sub Cases Monthly'!H131</f>
        <v>12366</v>
      </c>
      <c r="I129" s="128">
        <f>$R129*'Sub Cases Monthly'!I131</f>
        <v>11430</v>
      </c>
      <c r="J129" s="128">
        <f>$R129*'Sub Cases Monthly'!J131</f>
        <v>9237</v>
      </c>
      <c r="K129" s="128">
        <f>$R129*'Sub Cases Monthly'!K131</f>
        <v>3318</v>
      </c>
      <c r="L129" s="128">
        <f>$R129*'Sub Cases Monthly'!L131</f>
        <v>7899</v>
      </c>
      <c r="M129" s="128">
        <f>$R129*'Sub Cases Monthly'!M131</f>
        <v>8997</v>
      </c>
      <c r="N129" s="128">
        <f>$R129*'Sub Cases Monthly'!N131</f>
        <v>8511</v>
      </c>
      <c r="O129" s="128">
        <f>$R129*'Sub Cases Monthly'!O131</f>
        <v>9759</v>
      </c>
      <c r="P129" s="129">
        <f>$R129*'Sub Cases Monthly'!P131</f>
        <v>11721</v>
      </c>
      <c r="Q129" s="72">
        <f t="shared" ref="Q129:Q130" si="28">SUM(E129:P129)</f>
        <v>115425</v>
      </c>
      <c r="R129" s="167">
        <v>3</v>
      </c>
      <c r="S129" s="5"/>
    </row>
    <row r="130" spans="1:19" ht="20.100000000000001" customHeight="1" thickTop="1" thickBot="1" x14ac:dyDescent="0.25">
      <c r="B130" s="330" t="str">
        <f>'Sub Cases Monthly'!B132:D132</f>
        <v>Total Civil Traffic - UTCs =</v>
      </c>
      <c r="C130" s="331"/>
      <c r="D130" s="332"/>
      <c r="E130" s="92">
        <f t="shared" ref="E130:P130" si="29">SUM(E129:E129)</f>
        <v>11007</v>
      </c>
      <c r="F130" s="74">
        <f t="shared" si="29"/>
        <v>10911</v>
      </c>
      <c r="G130" s="74">
        <f t="shared" si="29"/>
        <v>10269</v>
      </c>
      <c r="H130" s="74">
        <f t="shared" si="29"/>
        <v>12366</v>
      </c>
      <c r="I130" s="74">
        <f t="shared" si="29"/>
        <v>11430</v>
      </c>
      <c r="J130" s="74">
        <f t="shared" si="29"/>
        <v>9237</v>
      </c>
      <c r="K130" s="74">
        <f t="shared" si="29"/>
        <v>3318</v>
      </c>
      <c r="L130" s="74">
        <f t="shared" si="29"/>
        <v>7899</v>
      </c>
      <c r="M130" s="74">
        <f t="shared" si="29"/>
        <v>8997</v>
      </c>
      <c r="N130" s="74">
        <f t="shared" si="29"/>
        <v>8511</v>
      </c>
      <c r="O130" s="74">
        <f t="shared" si="29"/>
        <v>9759</v>
      </c>
      <c r="P130" s="93">
        <f t="shared" si="29"/>
        <v>11721</v>
      </c>
      <c r="Q130" s="136">
        <f t="shared" si="28"/>
        <v>115425</v>
      </c>
      <c r="R130" s="166"/>
      <c r="S130" s="5"/>
    </row>
    <row r="131" spans="1:19" ht="20.100000000000001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5"/>
      <c r="R131" s="146"/>
      <c r="S131" s="5"/>
    </row>
    <row r="132" spans="1:19" x14ac:dyDescent="0.2">
      <c r="A132" s="19"/>
      <c r="B132" s="143" t="s">
        <v>415</v>
      </c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46"/>
      <c r="S132" s="5"/>
    </row>
    <row r="133" spans="1:19" x14ac:dyDescent="0.2">
      <c r="A133" s="32"/>
      <c r="B133" s="315" t="s">
        <v>416</v>
      </c>
      <c r="C133" s="315"/>
      <c r="D133" s="315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315"/>
      <c r="P133" s="315"/>
      <c r="Q133" s="19"/>
      <c r="R133" s="146"/>
      <c r="S133" s="5"/>
    </row>
    <row r="134" spans="1:19" x14ac:dyDescent="0.2">
      <c r="A134" s="21"/>
      <c r="N134" s="106"/>
      <c r="O134" s="106"/>
      <c r="P134" s="106"/>
    </row>
  </sheetData>
  <sheetProtection algorithmName="SHA-512" hashValue="LhXOZeJMAIqOHVjiq+0cbePPGlDexbwMbr0DuY69hqYAoQmDlL5Cz5H7A6zEbI43GAyj+ChOzxITAA2CBNIAdg==" saltValue="iSZO1MTjZW/iXpL/ts8X/A==" spinCount="100000" sheet="1" objects="1" scenarios="1" formatColumns="0" formatRows="0"/>
  <mergeCells count="111">
    <mergeCell ref="B14:D14"/>
    <mergeCell ref="B15:D15"/>
    <mergeCell ref="B16:D16"/>
    <mergeCell ref="B17:D17"/>
    <mergeCell ref="B18:D18"/>
    <mergeCell ref="B19:D19"/>
    <mergeCell ref="D4:E4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32:D32"/>
    <mergeCell ref="B33:D33"/>
    <mergeCell ref="B34:D34"/>
    <mergeCell ref="B35:D35"/>
    <mergeCell ref="B22:D22"/>
    <mergeCell ref="B23:D23"/>
    <mergeCell ref="B24:D24"/>
    <mergeCell ref="B25:D25"/>
    <mergeCell ref="B26:D26"/>
    <mergeCell ref="B27:D27"/>
    <mergeCell ref="B28:D28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B104:D104"/>
    <mergeCell ref="B105:D105"/>
    <mergeCell ref="B106:D106"/>
    <mergeCell ref="B107:D107"/>
    <mergeCell ref="B108:D108"/>
    <mergeCell ref="B109:D109"/>
    <mergeCell ref="B74:D74"/>
    <mergeCell ref="B75:D75"/>
    <mergeCell ref="B76:D76"/>
    <mergeCell ref="B77:D77"/>
    <mergeCell ref="B78:D78"/>
    <mergeCell ref="B79:D79"/>
    <mergeCell ref="B87:D87"/>
    <mergeCell ref="B88:D88"/>
    <mergeCell ref="B95:D95"/>
    <mergeCell ref="B96:D96"/>
    <mergeCell ref="B97:D97"/>
    <mergeCell ref="B98:D98"/>
    <mergeCell ref="B99:D99"/>
    <mergeCell ref="B94:D94"/>
    <mergeCell ref="B103:D103"/>
    <mergeCell ref="B110:D110"/>
    <mergeCell ref="A1:F1"/>
    <mergeCell ref="A2:D2"/>
    <mergeCell ref="B123:D123"/>
    <mergeCell ref="B124:D124"/>
    <mergeCell ref="B125:D125"/>
    <mergeCell ref="B126:D126"/>
    <mergeCell ref="B129:D129"/>
    <mergeCell ref="B130:D130"/>
    <mergeCell ref="B100:D100"/>
    <mergeCell ref="B89:D89"/>
    <mergeCell ref="B90:D90"/>
    <mergeCell ref="B91:D91"/>
    <mergeCell ref="B92:D92"/>
    <mergeCell ref="B93:D93"/>
    <mergeCell ref="B70:D70"/>
    <mergeCell ref="B72:D72"/>
    <mergeCell ref="B73:D73"/>
    <mergeCell ref="B111:D111"/>
    <mergeCell ref="B82:D82"/>
    <mergeCell ref="B83:D83"/>
    <mergeCell ref="B84:D84"/>
    <mergeCell ref="B85:D85"/>
    <mergeCell ref="B86:D86"/>
    <mergeCell ref="B133:P133"/>
    <mergeCell ref="B112:D112"/>
    <mergeCell ref="B113:D113"/>
    <mergeCell ref="B114:D114"/>
    <mergeCell ref="B117:D117"/>
    <mergeCell ref="B118:D118"/>
    <mergeCell ref="B119:D119"/>
    <mergeCell ref="B120:D120"/>
    <mergeCell ref="B121:D121"/>
    <mergeCell ref="B122:D122"/>
  </mergeCells>
  <dataValidations count="1">
    <dataValidation type="decimal" allowBlank="1" showInputMessage="1" showErrorMessage="1" sqref="E117:P125 E82:P99 E103:P113 E44:P65 E129:P129 E11:P18 E69:P78 E38:P40 E22:P27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0" max="16383" man="1"/>
    <brk id="11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B22" sqref="B22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16384" width="9.140625" style="49"/>
  </cols>
  <sheetData>
    <row r="1" spans="1:12" x14ac:dyDescent="0.25">
      <c r="A1" s="48" t="s">
        <v>109</v>
      </c>
      <c r="B1" s="49" t="s">
        <v>291</v>
      </c>
      <c r="D1" s="48" t="s">
        <v>110</v>
      </c>
      <c r="E1" s="49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292</v>
      </c>
      <c r="G2" s="53">
        <v>1</v>
      </c>
      <c r="H2" s="54" t="s">
        <v>293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294</v>
      </c>
      <c r="I3" s="54" t="s">
        <v>147</v>
      </c>
      <c r="J3" s="54" t="s">
        <v>295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43059</v>
      </c>
      <c r="G5" s="53">
        <v>4</v>
      </c>
      <c r="H5" s="54" t="s">
        <v>296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Nov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Laurie Rice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September</v>
      </c>
      <c r="C9" s="49" t="str">
        <f>IF('Sub Cases Monthly'!H4="",TEXT(EDATE(B5,-1),"MMMM"),'Sub Cases Monthly'!H4)</f>
        <v>September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September VerLaurie Rice 112017.xlsx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Reports\Outputs\September\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297</v>
      </c>
      <c r="D20" s="48" t="s">
        <v>298</v>
      </c>
      <c r="E20" s="48" t="s">
        <v>299</v>
      </c>
      <c r="F20" s="48" t="s">
        <v>300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301</v>
      </c>
      <c r="T20" s="48" t="s">
        <v>131</v>
      </c>
    </row>
    <row r="21" spans="1:20" x14ac:dyDescent="0.25">
      <c r="A21" s="49">
        <f>IFERROR(INDEX(LookupData!A3:A69,MATCH(E1,LookupData!E3:E69,0)),0)</f>
        <v>5</v>
      </c>
      <c r="B21" s="49">
        <v>20</v>
      </c>
      <c r="C21" s="49" t="s">
        <v>291</v>
      </c>
      <c r="D21" s="49" t="s">
        <v>302</v>
      </c>
      <c r="E21" s="49" t="s">
        <v>132</v>
      </c>
      <c r="F21" s="49" t="s">
        <v>157</v>
      </c>
      <c r="G21" s="63">
        <f>'Sub Cases Monthly'!E11</f>
        <v>1</v>
      </c>
      <c r="H21" s="63">
        <f>'Sub Cases Monthly'!F11</f>
        <v>0</v>
      </c>
      <c r="I21" s="63">
        <f>'Sub Cases Monthly'!G11</f>
        <v>1</v>
      </c>
      <c r="J21" s="63">
        <f>'Sub Cases Monthly'!H11</f>
        <v>1</v>
      </c>
      <c r="K21" s="63">
        <f>'Sub Cases Monthly'!I11</f>
        <v>1</v>
      </c>
      <c r="L21" s="63">
        <f>'Sub Cases Monthly'!J11</f>
        <v>2</v>
      </c>
      <c r="M21" s="63">
        <f>'Sub Cases Monthly'!K11</f>
        <v>0</v>
      </c>
      <c r="N21" s="63">
        <f>'Sub Cases Monthly'!L11</f>
        <v>1</v>
      </c>
      <c r="O21" s="63">
        <f>'Sub Cases Monthly'!M11</f>
        <v>1</v>
      </c>
      <c r="P21" s="63">
        <f>'Sub Cases Monthly'!N11</f>
        <v>0</v>
      </c>
      <c r="Q21" s="63">
        <f>'Sub Cases Monthly'!O11</f>
        <v>2</v>
      </c>
      <c r="R21" s="63">
        <f>'Sub Cases Monthly'!P11</f>
        <v>2</v>
      </c>
      <c r="S21" s="63">
        <v>1</v>
      </c>
      <c r="T21" s="63">
        <v>2</v>
      </c>
    </row>
    <row r="22" spans="1:20" x14ac:dyDescent="0.25">
      <c r="A22" s="49">
        <f>A$21</f>
        <v>5</v>
      </c>
      <c r="B22" s="49">
        <f>B$21</f>
        <v>20</v>
      </c>
      <c r="C22" s="49" t="s">
        <v>291</v>
      </c>
      <c r="D22" s="49" t="s">
        <v>302</v>
      </c>
      <c r="E22" s="49" t="s">
        <v>132</v>
      </c>
      <c r="F22" s="49" t="s">
        <v>158</v>
      </c>
      <c r="G22" s="63">
        <f>'Sub Cases Monthly'!E12</f>
        <v>0</v>
      </c>
      <c r="H22" s="63">
        <f>'Sub Cases Monthly'!F12</f>
        <v>3</v>
      </c>
      <c r="I22" s="63">
        <f>'Sub Cases Monthly'!G12</f>
        <v>5</v>
      </c>
      <c r="J22" s="63">
        <f>'Sub Cases Monthly'!H12</f>
        <v>2</v>
      </c>
      <c r="K22" s="63">
        <f>'Sub Cases Monthly'!I12</f>
        <v>2</v>
      </c>
      <c r="L22" s="63">
        <f>'Sub Cases Monthly'!J12</f>
        <v>3</v>
      </c>
      <c r="M22" s="63">
        <f>'Sub Cases Monthly'!K12</f>
        <v>4</v>
      </c>
      <c r="N22" s="63">
        <f>'Sub Cases Monthly'!L12</f>
        <v>3</v>
      </c>
      <c r="O22" s="63">
        <f>'Sub Cases Monthly'!M12</f>
        <v>1</v>
      </c>
      <c r="P22" s="63">
        <f>'Sub Cases Monthly'!N12</f>
        <v>6</v>
      </c>
      <c r="Q22" s="63">
        <f>'Sub Cases Monthly'!O12</f>
        <v>2</v>
      </c>
      <c r="R22" s="63">
        <f>'Sub Cases Monthly'!P12</f>
        <v>5</v>
      </c>
      <c r="S22" s="63">
        <v>1</v>
      </c>
      <c r="T22" s="63">
        <v>2</v>
      </c>
    </row>
    <row r="23" spans="1:20" x14ac:dyDescent="0.25">
      <c r="A23" s="49">
        <f t="shared" ref="A23:B54" si="0">A$21</f>
        <v>5</v>
      </c>
      <c r="B23" s="49">
        <f t="shared" si="0"/>
        <v>20</v>
      </c>
      <c r="C23" s="49" t="s">
        <v>291</v>
      </c>
      <c r="D23" s="49" t="s">
        <v>302</v>
      </c>
      <c r="E23" s="49" t="s">
        <v>132</v>
      </c>
      <c r="F23" s="49" t="s">
        <v>159</v>
      </c>
      <c r="G23" s="63">
        <f>'Sub Cases Monthly'!E13</f>
        <v>8</v>
      </c>
      <c r="H23" s="63">
        <f>'Sub Cases Monthly'!F13</f>
        <v>6</v>
      </c>
      <c r="I23" s="63">
        <f>'Sub Cases Monthly'!G13</f>
        <v>5</v>
      </c>
      <c r="J23" s="63">
        <f>'Sub Cases Monthly'!H13</f>
        <v>6</v>
      </c>
      <c r="K23" s="63">
        <f>'Sub Cases Monthly'!I13</f>
        <v>7</v>
      </c>
      <c r="L23" s="63">
        <f>'Sub Cases Monthly'!J13</f>
        <v>8</v>
      </c>
      <c r="M23" s="63">
        <f>'Sub Cases Monthly'!K13</f>
        <v>8</v>
      </c>
      <c r="N23" s="63">
        <f>'Sub Cases Monthly'!L13</f>
        <v>13</v>
      </c>
      <c r="O23" s="63">
        <f>'Sub Cases Monthly'!M13</f>
        <v>5</v>
      </c>
      <c r="P23" s="63">
        <f>'Sub Cases Monthly'!N13</f>
        <v>9</v>
      </c>
      <c r="Q23" s="63">
        <f>'Sub Cases Monthly'!O13</f>
        <v>7</v>
      </c>
      <c r="R23" s="63">
        <f>'Sub Cases Monthly'!P13</f>
        <v>8</v>
      </c>
      <c r="S23" s="63">
        <v>1</v>
      </c>
      <c r="T23" s="63">
        <v>2</v>
      </c>
    </row>
    <row r="24" spans="1:20" x14ac:dyDescent="0.25">
      <c r="A24" s="49">
        <f t="shared" si="0"/>
        <v>5</v>
      </c>
      <c r="B24" s="49">
        <f t="shared" si="0"/>
        <v>20</v>
      </c>
      <c r="C24" s="49" t="s">
        <v>291</v>
      </c>
      <c r="D24" s="49" t="s">
        <v>302</v>
      </c>
      <c r="E24" s="49" t="s">
        <v>132</v>
      </c>
      <c r="F24" s="49" t="s">
        <v>160</v>
      </c>
      <c r="G24" s="63">
        <f>'Sub Cases Monthly'!E14</f>
        <v>592</v>
      </c>
      <c r="H24" s="63">
        <f>'Sub Cases Monthly'!F14</f>
        <v>492</v>
      </c>
      <c r="I24" s="63">
        <f>'Sub Cases Monthly'!G14</f>
        <v>485</v>
      </c>
      <c r="J24" s="63">
        <f>'Sub Cases Monthly'!H14</f>
        <v>511</v>
      </c>
      <c r="K24" s="63">
        <f>'Sub Cases Monthly'!I14</f>
        <v>526</v>
      </c>
      <c r="L24" s="63">
        <f>'Sub Cases Monthly'!J14</f>
        <v>527</v>
      </c>
      <c r="M24" s="63">
        <f>'Sub Cases Monthly'!K14</f>
        <v>440</v>
      </c>
      <c r="N24" s="63">
        <f>'Sub Cases Monthly'!L14</f>
        <v>565</v>
      </c>
      <c r="O24" s="63">
        <f>'Sub Cases Monthly'!M14</f>
        <v>541</v>
      </c>
      <c r="P24" s="63">
        <f>'Sub Cases Monthly'!N14</f>
        <v>491</v>
      </c>
      <c r="Q24" s="63">
        <f>'Sub Cases Monthly'!O14</f>
        <v>651</v>
      </c>
      <c r="R24" s="63">
        <f>'Sub Cases Monthly'!P14</f>
        <v>533</v>
      </c>
      <c r="S24" s="63">
        <v>1</v>
      </c>
      <c r="T24" s="63">
        <v>2</v>
      </c>
    </row>
    <row r="25" spans="1:20" x14ac:dyDescent="0.25">
      <c r="A25" s="49">
        <f t="shared" si="0"/>
        <v>5</v>
      </c>
      <c r="B25" s="49">
        <f t="shared" si="0"/>
        <v>20</v>
      </c>
      <c r="C25" s="49" t="s">
        <v>291</v>
      </c>
      <c r="D25" s="49" t="s">
        <v>302</v>
      </c>
      <c r="E25" s="49" t="s">
        <v>132</v>
      </c>
      <c r="F25" s="49" t="s">
        <v>161</v>
      </c>
      <c r="G25" s="63">
        <f>'Sub Cases Monthly'!E15</f>
        <v>1</v>
      </c>
      <c r="H25" s="63">
        <f>'Sub Cases Monthly'!F15</f>
        <v>1</v>
      </c>
      <c r="I25" s="63">
        <f>'Sub Cases Monthly'!G15</f>
        <v>4</v>
      </c>
      <c r="J25" s="63">
        <f>'Sub Cases Monthly'!H15</f>
        <v>0</v>
      </c>
      <c r="K25" s="63">
        <f>'Sub Cases Monthly'!I15</f>
        <v>1</v>
      </c>
      <c r="L25" s="63">
        <f>'Sub Cases Monthly'!J15</f>
        <v>3</v>
      </c>
      <c r="M25" s="63">
        <f>'Sub Cases Monthly'!K15</f>
        <v>0</v>
      </c>
      <c r="N25" s="63">
        <f>'Sub Cases Monthly'!L15</f>
        <v>0</v>
      </c>
      <c r="O25" s="63">
        <f>'Sub Cases Monthly'!M15</f>
        <v>0</v>
      </c>
      <c r="P25" s="63">
        <f>'Sub Cases Monthly'!N15</f>
        <v>0</v>
      </c>
      <c r="Q25" s="63">
        <f>'Sub Cases Monthly'!O15</f>
        <v>0</v>
      </c>
      <c r="R25" s="63">
        <f>'Sub Cases Monthly'!P15</f>
        <v>3</v>
      </c>
      <c r="S25" s="63">
        <v>1</v>
      </c>
      <c r="T25" s="63">
        <v>2</v>
      </c>
    </row>
    <row r="26" spans="1:20" x14ac:dyDescent="0.25">
      <c r="A26" s="49">
        <f t="shared" si="0"/>
        <v>5</v>
      </c>
      <c r="B26" s="49">
        <f t="shared" si="0"/>
        <v>20</v>
      </c>
      <c r="C26" s="49" t="s">
        <v>291</v>
      </c>
      <c r="D26" s="49" t="s">
        <v>302</v>
      </c>
      <c r="E26" s="49" t="s">
        <v>132</v>
      </c>
      <c r="F26" s="49" t="s">
        <v>162</v>
      </c>
      <c r="G26" s="63">
        <f>'Sub Cases Monthly'!E16</f>
        <v>37</v>
      </c>
      <c r="H26" s="63">
        <f>'Sub Cases Monthly'!F16</f>
        <v>31</v>
      </c>
      <c r="I26" s="63">
        <f>'Sub Cases Monthly'!G16</f>
        <v>27</v>
      </c>
      <c r="J26" s="63">
        <f>'Sub Cases Monthly'!H16</f>
        <v>24</v>
      </c>
      <c r="K26" s="63">
        <f>'Sub Cases Monthly'!I16</f>
        <v>32</v>
      </c>
      <c r="L26" s="63">
        <f>'Sub Cases Monthly'!J16</f>
        <v>11</v>
      </c>
      <c r="M26" s="63">
        <f>'Sub Cases Monthly'!K16</f>
        <v>13</v>
      </c>
      <c r="N26" s="63">
        <f>'Sub Cases Monthly'!L16</f>
        <v>17</v>
      </c>
      <c r="O26" s="63">
        <f>'Sub Cases Monthly'!M16</f>
        <v>10</v>
      </c>
      <c r="P26" s="63">
        <f>'Sub Cases Monthly'!N16</f>
        <v>9</v>
      </c>
      <c r="Q26" s="63">
        <f>'Sub Cases Monthly'!O16</f>
        <v>19</v>
      </c>
      <c r="R26" s="63">
        <f>'Sub Cases Monthly'!P16</f>
        <v>22</v>
      </c>
      <c r="S26" s="63">
        <v>1</v>
      </c>
      <c r="T26" s="63">
        <v>2</v>
      </c>
    </row>
    <row r="27" spans="1:20" x14ac:dyDescent="0.25">
      <c r="A27" s="49">
        <f t="shared" si="0"/>
        <v>5</v>
      </c>
      <c r="B27" s="49">
        <f t="shared" si="0"/>
        <v>20</v>
      </c>
      <c r="C27" s="49" t="s">
        <v>291</v>
      </c>
      <c r="D27" s="49" t="s">
        <v>302</v>
      </c>
      <c r="E27" s="49" t="s">
        <v>132</v>
      </c>
      <c r="F27" s="49" t="s">
        <v>163</v>
      </c>
      <c r="G27" s="63">
        <f>'Sub Cases Monthly'!E17</f>
        <v>10</v>
      </c>
      <c r="H27" s="63">
        <f>'Sub Cases Monthly'!F17</f>
        <v>16</v>
      </c>
      <c r="I27" s="63">
        <f>'Sub Cases Monthly'!G17</f>
        <v>16</v>
      </c>
      <c r="J27" s="63">
        <f>'Sub Cases Monthly'!H17</f>
        <v>26</v>
      </c>
      <c r="K27" s="63">
        <f>'Sub Cases Monthly'!I17</f>
        <v>23</v>
      </c>
      <c r="L27" s="63">
        <f>'Sub Cases Monthly'!J17</f>
        <v>21</v>
      </c>
      <c r="M27" s="63">
        <f>'Sub Cases Monthly'!K17</f>
        <v>19</v>
      </c>
      <c r="N27" s="63">
        <f>'Sub Cases Monthly'!L17</f>
        <v>18</v>
      </c>
      <c r="O27" s="63">
        <f>'Sub Cases Monthly'!M17</f>
        <v>20</v>
      </c>
      <c r="P27" s="63">
        <f>'Sub Cases Monthly'!N17</f>
        <v>28</v>
      </c>
      <c r="Q27" s="63">
        <f>'Sub Cases Monthly'!O17</f>
        <v>20</v>
      </c>
      <c r="R27" s="63">
        <f>'Sub Cases Monthly'!P17</f>
        <v>17</v>
      </c>
      <c r="S27" s="63">
        <v>1</v>
      </c>
      <c r="T27" s="63">
        <v>2</v>
      </c>
    </row>
    <row r="28" spans="1:20" x14ac:dyDescent="0.25">
      <c r="A28" s="49">
        <f t="shared" si="0"/>
        <v>5</v>
      </c>
      <c r="B28" s="49">
        <f t="shared" si="0"/>
        <v>20</v>
      </c>
      <c r="C28" s="49" t="s">
        <v>291</v>
      </c>
      <c r="D28" s="49" t="s">
        <v>302</v>
      </c>
      <c r="E28" s="49" t="s">
        <v>132</v>
      </c>
      <c r="F28" s="49" t="s">
        <v>164</v>
      </c>
      <c r="G28" s="63">
        <f>'Sub Cases Monthly'!E18</f>
        <v>0</v>
      </c>
      <c r="H28" s="63">
        <f>'Sub Cases Monthly'!F18</f>
        <v>0</v>
      </c>
      <c r="I28" s="63">
        <f>'Sub Cases Monthly'!G18</f>
        <v>0</v>
      </c>
      <c r="J28" s="63">
        <f>'Sub Cases Monthly'!H18</f>
        <v>0</v>
      </c>
      <c r="K28" s="63">
        <f>'Sub Cases Monthly'!I18</f>
        <v>0</v>
      </c>
      <c r="L28" s="63">
        <f>'Sub Cases Monthly'!J18</f>
        <v>0</v>
      </c>
      <c r="M28" s="63">
        <f>'Sub Cases Monthly'!K18</f>
        <v>0</v>
      </c>
      <c r="N28" s="63">
        <f>'Sub Cases Monthly'!L18</f>
        <v>0</v>
      </c>
      <c r="O28" s="63">
        <f>'Sub Cases Monthly'!M18</f>
        <v>0</v>
      </c>
      <c r="P28" s="63">
        <f>'Sub Cases Monthly'!N18</f>
        <v>0</v>
      </c>
      <c r="Q28" s="63">
        <f>'Sub Cases Monthly'!O18</f>
        <v>0</v>
      </c>
      <c r="R28" s="63">
        <f>'Sub Cases Monthly'!P18</f>
        <v>0</v>
      </c>
      <c r="S28" s="63">
        <v>1</v>
      </c>
      <c r="T28" s="63">
        <v>2</v>
      </c>
    </row>
    <row r="29" spans="1:20" x14ac:dyDescent="0.25">
      <c r="A29" s="49">
        <f t="shared" si="0"/>
        <v>5</v>
      </c>
      <c r="B29" s="49">
        <f t="shared" si="0"/>
        <v>20</v>
      </c>
      <c r="C29" s="49" t="s">
        <v>291</v>
      </c>
      <c r="D29" s="49" t="s">
        <v>302</v>
      </c>
      <c r="E29" s="49" t="s">
        <v>133</v>
      </c>
      <c r="F29" s="49" t="s">
        <v>166</v>
      </c>
      <c r="G29" s="63">
        <f>'Sub Cases Monthly'!E22</f>
        <v>460</v>
      </c>
      <c r="H29" s="63">
        <f>'Sub Cases Monthly'!F22</f>
        <v>445</v>
      </c>
      <c r="I29" s="63">
        <f>'Sub Cases Monthly'!G22</f>
        <v>465</v>
      </c>
      <c r="J29" s="63">
        <f>'Sub Cases Monthly'!H22</f>
        <v>454</v>
      </c>
      <c r="K29" s="63">
        <f>'Sub Cases Monthly'!I22</f>
        <v>471</v>
      </c>
      <c r="L29" s="63">
        <f>'Sub Cases Monthly'!J22</f>
        <v>439</v>
      </c>
      <c r="M29" s="63">
        <f>'Sub Cases Monthly'!K22</f>
        <v>385</v>
      </c>
      <c r="N29" s="63">
        <f>'Sub Cases Monthly'!L22</f>
        <v>517</v>
      </c>
      <c r="O29" s="63">
        <f>'Sub Cases Monthly'!M22</f>
        <v>546</v>
      </c>
      <c r="P29" s="63">
        <f>'Sub Cases Monthly'!N22</f>
        <v>460</v>
      </c>
      <c r="Q29" s="63">
        <f>'Sub Cases Monthly'!O22</f>
        <v>483</v>
      </c>
      <c r="R29" s="63">
        <f>'Sub Cases Monthly'!P22</f>
        <v>508</v>
      </c>
      <c r="S29" s="63">
        <v>1</v>
      </c>
      <c r="T29" s="63">
        <v>2</v>
      </c>
    </row>
    <row r="30" spans="1:20" x14ac:dyDescent="0.25">
      <c r="A30" s="49">
        <f t="shared" si="0"/>
        <v>5</v>
      </c>
      <c r="B30" s="49">
        <f t="shared" si="0"/>
        <v>20</v>
      </c>
      <c r="C30" s="49" t="s">
        <v>291</v>
      </c>
      <c r="D30" s="49" t="s">
        <v>302</v>
      </c>
      <c r="E30" s="49" t="s">
        <v>133</v>
      </c>
      <c r="F30" s="49" t="s">
        <v>167</v>
      </c>
      <c r="G30" s="63">
        <f>'Sub Cases Monthly'!E23</f>
        <v>16</v>
      </c>
      <c r="H30" s="63">
        <f>'Sub Cases Monthly'!F23</f>
        <v>7</v>
      </c>
      <c r="I30" s="63">
        <f>'Sub Cases Monthly'!G23</f>
        <v>13</v>
      </c>
      <c r="J30" s="63">
        <f>'Sub Cases Monthly'!H23</f>
        <v>8</v>
      </c>
      <c r="K30" s="63">
        <f>'Sub Cases Monthly'!I23</f>
        <v>4</v>
      </c>
      <c r="L30" s="63">
        <f>'Sub Cases Monthly'!J23</f>
        <v>15</v>
      </c>
      <c r="M30" s="63">
        <f>'Sub Cases Monthly'!K23</f>
        <v>4</v>
      </c>
      <c r="N30" s="63">
        <f>'Sub Cases Monthly'!L23</f>
        <v>10</v>
      </c>
      <c r="O30" s="63">
        <f>'Sub Cases Monthly'!M23</f>
        <v>12</v>
      </c>
      <c r="P30" s="63">
        <f>'Sub Cases Monthly'!N23</f>
        <v>11</v>
      </c>
      <c r="Q30" s="63">
        <f>'Sub Cases Monthly'!O23</f>
        <v>11</v>
      </c>
      <c r="R30" s="63">
        <f>'Sub Cases Monthly'!P23</f>
        <v>14</v>
      </c>
      <c r="S30" s="63">
        <v>1</v>
      </c>
      <c r="T30" s="63">
        <v>2</v>
      </c>
    </row>
    <row r="31" spans="1:20" x14ac:dyDescent="0.25">
      <c r="A31" s="49">
        <f t="shared" si="0"/>
        <v>5</v>
      </c>
      <c r="B31" s="49">
        <f t="shared" si="0"/>
        <v>20</v>
      </c>
      <c r="C31" s="49" t="s">
        <v>291</v>
      </c>
      <c r="D31" s="49" t="s">
        <v>302</v>
      </c>
      <c r="E31" s="49" t="s">
        <v>133</v>
      </c>
      <c r="F31" s="49" t="s">
        <v>168</v>
      </c>
      <c r="G31" s="63">
        <f>'Sub Cases Monthly'!E24</f>
        <v>228</v>
      </c>
      <c r="H31" s="63">
        <f>'Sub Cases Monthly'!F24</f>
        <v>181</v>
      </c>
      <c r="I31" s="63">
        <f>'Sub Cases Monthly'!G24</f>
        <v>185</v>
      </c>
      <c r="J31" s="63">
        <f>'Sub Cases Monthly'!H24</f>
        <v>213</v>
      </c>
      <c r="K31" s="63">
        <f>'Sub Cases Monthly'!I24</f>
        <v>176</v>
      </c>
      <c r="L31" s="63">
        <f>'Sub Cases Monthly'!J24</f>
        <v>367</v>
      </c>
      <c r="M31" s="63">
        <f>'Sub Cases Monthly'!K24</f>
        <v>205</v>
      </c>
      <c r="N31" s="63">
        <f>'Sub Cases Monthly'!L24</f>
        <v>374</v>
      </c>
      <c r="O31" s="63">
        <f>'Sub Cases Monthly'!M24</f>
        <v>304</v>
      </c>
      <c r="P31" s="63">
        <f>'Sub Cases Monthly'!N24</f>
        <v>256</v>
      </c>
      <c r="Q31" s="63">
        <f>'Sub Cases Monthly'!O24</f>
        <v>198</v>
      </c>
      <c r="R31" s="63">
        <f>'Sub Cases Monthly'!P24</f>
        <v>213</v>
      </c>
      <c r="S31" s="63">
        <v>1</v>
      </c>
      <c r="T31" s="63">
        <v>2</v>
      </c>
    </row>
    <row r="32" spans="1:20" x14ac:dyDescent="0.25">
      <c r="A32" s="49">
        <f t="shared" si="0"/>
        <v>5</v>
      </c>
      <c r="B32" s="49">
        <f t="shared" si="0"/>
        <v>20</v>
      </c>
      <c r="C32" s="49" t="s">
        <v>291</v>
      </c>
      <c r="D32" s="49" t="s">
        <v>302</v>
      </c>
      <c r="E32" s="49" t="s">
        <v>133</v>
      </c>
      <c r="F32" s="49" t="s">
        <v>162</v>
      </c>
      <c r="G32" s="63">
        <f>'Sub Cases Monthly'!E25</f>
        <v>0</v>
      </c>
      <c r="H32" s="63">
        <f>'Sub Cases Monthly'!F25</f>
        <v>0</v>
      </c>
      <c r="I32" s="63">
        <f>'Sub Cases Monthly'!G25</f>
        <v>0</v>
      </c>
      <c r="J32" s="63">
        <f>'Sub Cases Monthly'!H25</f>
        <v>0</v>
      </c>
      <c r="K32" s="63">
        <f>'Sub Cases Monthly'!I25</f>
        <v>0</v>
      </c>
      <c r="L32" s="63">
        <f>'Sub Cases Monthly'!J25</f>
        <v>0</v>
      </c>
      <c r="M32" s="63">
        <f>'Sub Cases Monthly'!K25</f>
        <v>0</v>
      </c>
      <c r="N32" s="63">
        <f>'Sub Cases Monthly'!L25</f>
        <v>0</v>
      </c>
      <c r="O32" s="63">
        <f>'Sub Cases Monthly'!M25</f>
        <v>0</v>
      </c>
      <c r="P32" s="63">
        <f>'Sub Cases Monthly'!N25</f>
        <v>0</v>
      </c>
      <c r="Q32" s="63">
        <f>'Sub Cases Monthly'!O25</f>
        <v>0</v>
      </c>
      <c r="R32" s="63">
        <f>'Sub Cases Monthly'!P25</f>
        <v>0</v>
      </c>
      <c r="S32" s="63">
        <v>1</v>
      </c>
      <c r="T32" s="63">
        <v>2</v>
      </c>
    </row>
    <row r="33" spans="1:20" x14ac:dyDescent="0.25">
      <c r="A33" s="49">
        <f t="shared" si="0"/>
        <v>5</v>
      </c>
      <c r="B33" s="49">
        <f t="shared" si="0"/>
        <v>20</v>
      </c>
      <c r="C33" s="49" t="s">
        <v>291</v>
      </c>
      <c r="D33" s="49" t="s">
        <v>302</v>
      </c>
      <c r="E33" s="49" t="s">
        <v>133</v>
      </c>
      <c r="F33" s="49" t="s">
        <v>163</v>
      </c>
      <c r="G33" s="63">
        <f>'Sub Cases Monthly'!E26</f>
        <v>0</v>
      </c>
      <c r="H33" s="63">
        <f>'Sub Cases Monthly'!F26</f>
        <v>0</v>
      </c>
      <c r="I33" s="63">
        <f>'Sub Cases Monthly'!G26</f>
        <v>0</v>
      </c>
      <c r="J33" s="63">
        <f>'Sub Cases Monthly'!H26</f>
        <v>0</v>
      </c>
      <c r="K33" s="63">
        <f>'Sub Cases Monthly'!I26</f>
        <v>0</v>
      </c>
      <c r="L33" s="63">
        <f>'Sub Cases Monthly'!J26</f>
        <v>0</v>
      </c>
      <c r="M33" s="63">
        <f>'Sub Cases Monthly'!K26</f>
        <v>0</v>
      </c>
      <c r="N33" s="63">
        <f>'Sub Cases Monthly'!L26</f>
        <v>0</v>
      </c>
      <c r="O33" s="63">
        <f>'Sub Cases Monthly'!M26</f>
        <v>0</v>
      </c>
      <c r="P33" s="63">
        <f>'Sub Cases Monthly'!N26</f>
        <v>0</v>
      </c>
      <c r="Q33" s="63">
        <f>'Sub Cases Monthly'!O26</f>
        <v>0</v>
      </c>
      <c r="R33" s="63">
        <f>'Sub Cases Monthly'!P26</f>
        <v>0</v>
      </c>
      <c r="S33" s="63">
        <v>1</v>
      </c>
      <c r="T33" s="63">
        <v>2</v>
      </c>
    </row>
    <row r="34" spans="1:20" x14ac:dyDescent="0.25">
      <c r="A34" s="49">
        <f t="shared" si="0"/>
        <v>5</v>
      </c>
      <c r="B34" s="49">
        <f t="shared" si="0"/>
        <v>20</v>
      </c>
      <c r="C34" s="49" t="s">
        <v>291</v>
      </c>
      <c r="D34" s="49" t="s">
        <v>302</v>
      </c>
      <c r="E34" s="49" t="s">
        <v>133</v>
      </c>
      <c r="F34" s="49" t="s">
        <v>164</v>
      </c>
      <c r="G34" s="63">
        <f>'Sub Cases Monthly'!E27</f>
        <v>0</v>
      </c>
      <c r="H34" s="63">
        <f>'Sub Cases Monthly'!F27</f>
        <v>0</v>
      </c>
      <c r="I34" s="63">
        <f>'Sub Cases Monthly'!G27</f>
        <v>0</v>
      </c>
      <c r="J34" s="63">
        <f>'Sub Cases Monthly'!H27</f>
        <v>0</v>
      </c>
      <c r="K34" s="63">
        <f>'Sub Cases Monthly'!I27</f>
        <v>0</v>
      </c>
      <c r="L34" s="63">
        <f>'Sub Cases Monthly'!J27</f>
        <v>0</v>
      </c>
      <c r="M34" s="63">
        <f>'Sub Cases Monthly'!K27</f>
        <v>0</v>
      </c>
      <c r="N34" s="63">
        <f>'Sub Cases Monthly'!L27</f>
        <v>0</v>
      </c>
      <c r="O34" s="63">
        <f>'Sub Cases Monthly'!M27</f>
        <v>0</v>
      </c>
      <c r="P34" s="63">
        <f>'Sub Cases Monthly'!N27</f>
        <v>0</v>
      </c>
      <c r="Q34" s="63">
        <f>'Sub Cases Monthly'!O27</f>
        <v>0</v>
      </c>
      <c r="R34" s="63">
        <f>'Sub Cases Monthly'!P27</f>
        <v>0</v>
      </c>
      <c r="S34" s="63">
        <v>1</v>
      </c>
      <c r="T34" s="63">
        <v>2</v>
      </c>
    </row>
    <row r="35" spans="1:20" x14ac:dyDescent="0.25">
      <c r="A35" s="49">
        <f t="shared" si="0"/>
        <v>5</v>
      </c>
      <c r="B35" s="49">
        <f t="shared" si="0"/>
        <v>20</v>
      </c>
      <c r="C35" s="49" t="s">
        <v>291</v>
      </c>
      <c r="D35" s="49" t="s">
        <v>302</v>
      </c>
      <c r="E35" s="49" t="s">
        <v>140</v>
      </c>
      <c r="F35" s="49" t="s">
        <v>170</v>
      </c>
      <c r="G35" s="63">
        <f>'Sub Cases Monthly'!E31</f>
        <v>106</v>
      </c>
      <c r="H35" s="63">
        <f>'Sub Cases Monthly'!F31</f>
        <v>97</v>
      </c>
      <c r="I35" s="63">
        <f>'Sub Cases Monthly'!G31</f>
        <v>84</v>
      </c>
      <c r="J35" s="63">
        <f>'Sub Cases Monthly'!H31</f>
        <v>111</v>
      </c>
      <c r="K35" s="63">
        <f>'Sub Cases Monthly'!I31</f>
        <v>96</v>
      </c>
      <c r="L35" s="63">
        <f>'Sub Cases Monthly'!J31</f>
        <v>74</v>
      </c>
      <c r="M35" s="63">
        <f>'Sub Cases Monthly'!K31</f>
        <v>70</v>
      </c>
      <c r="N35" s="63">
        <f>'Sub Cases Monthly'!L31</f>
        <v>87</v>
      </c>
      <c r="O35" s="63">
        <f>'Sub Cases Monthly'!M31</f>
        <v>79</v>
      </c>
      <c r="P35" s="63">
        <f>'Sub Cases Monthly'!N31</f>
        <v>74</v>
      </c>
      <c r="Q35" s="63">
        <f>'Sub Cases Monthly'!O31</f>
        <v>61</v>
      </c>
      <c r="R35" s="63">
        <f>'Sub Cases Monthly'!P31</f>
        <v>83</v>
      </c>
      <c r="S35" s="63">
        <v>1</v>
      </c>
      <c r="T35" s="63">
        <v>2</v>
      </c>
    </row>
    <row r="36" spans="1:20" x14ac:dyDescent="0.25">
      <c r="A36" s="49">
        <f t="shared" si="0"/>
        <v>5</v>
      </c>
      <c r="B36" s="49">
        <f t="shared" si="0"/>
        <v>20</v>
      </c>
      <c r="C36" s="49" t="s">
        <v>291</v>
      </c>
      <c r="D36" s="49" t="s">
        <v>302</v>
      </c>
      <c r="E36" s="49" t="s">
        <v>140</v>
      </c>
      <c r="F36" s="49" t="s">
        <v>171</v>
      </c>
      <c r="G36" s="63">
        <f>'Sub Cases Monthly'!E32</f>
        <v>0</v>
      </c>
      <c r="H36" s="63">
        <f>'Sub Cases Monthly'!F32</f>
        <v>0</v>
      </c>
      <c r="I36" s="63">
        <f>'Sub Cases Monthly'!G32</f>
        <v>2</v>
      </c>
      <c r="J36" s="63">
        <f>'Sub Cases Monthly'!H32</f>
        <v>2</v>
      </c>
      <c r="K36" s="63">
        <f>'Sub Cases Monthly'!I32</f>
        <v>2</v>
      </c>
      <c r="L36" s="63">
        <f>'Sub Cases Monthly'!J32</f>
        <v>0</v>
      </c>
      <c r="M36" s="63">
        <f>'Sub Cases Monthly'!K32</f>
        <v>0</v>
      </c>
      <c r="N36" s="63">
        <f>'Sub Cases Monthly'!L32</f>
        <v>2</v>
      </c>
      <c r="O36" s="63">
        <f>'Sub Cases Monthly'!M32</f>
        <v>0</v>
      </c>
      <c r="P36" s="63">
        <f>'Sub Cases Monthly'!N32</f>
        <v>0</v>
      </c>
      <c r="Q36" s="63">
        <f>'Sub Cases Monthly'!O32</f>
        <v>0</v>
      </c>
      <c r="R36" s="63">
        <f>'Sub Cases Monthly'!P32</f>
        <v>1</v>
      </c>
      <c r="S36" s="63">
        <v>1</v>
      </c>
      <c r="T36" s="63">
        <v>2</v>
      </c>
    </row>
    <row r="37" spans="1:20" x14ac:dyDescent="0.25">
      <c r="A37" s="49">
        <f t="shared" si="0"/>
        <v>5</v>
      </c>
      <c r="B37" s="49">
        <f t="shared" si="0"/>
        <v>20</v>
      </c>
      <c r="C37" s="49" t="s">
        <v>291</v>
      </c>
      <c r="D37" s="49" t="s">
        <v>302</v>
      </c>
      <c r="E37" s="49" t="s">
        <v>140</v>
      </c>
      <c r="F37" s="49" t="s">
        <v>172</v>
      </c>
      <c r="G37" s="63">
        <f>'Sub Cases Monthly'!E33</f>
        <v>0</v>
      </c>
      <c r="H37" s="63">
        <f>'Sub Cases Monthly'!F33</f>
        <v>1</v>
      </c>
      <c r="I37" s="63">
        <f>'Sub Cases Monthly'!G33</f>
        <v>6</v>
      </c>
      <c r="J37" s="63">
        <f>'Sub Cases Monthly'!H33</f>
        <v>1</v>
      </c>
      <c r="K37" s="63">
        <f>'Sub Cases Monthly'!I33</f>
        <v>0</v>
      </c>
      <c r="L37" s="63">
        <f>'Sub Cases Monthly'!J33</f>
        <v>0</v>
      </c>
      <c r="M37" s="63">
        <f>'Sub Cases Monthly'!K33</f>
        <v>1</v>
      </c>
      <c r="N37" s="63">
        <f>'Sub Cases Monthly'!L33</f>
        <v>0</v>
      </c>
      <c r="O37" s="63">
        <f>'Sub Cases Monthly'!M33</f>
        <v>0</v>
      </c>
      <c r="P37" s="63">
        <f>'Sub Cases Monthly'!N33</f>
        <v>0</v>
      </c>
      <c r="Q37" s="63">
        <f>'Sub Cases Monthly'!O33</f>
        <v>2</v>
      </c>
      <c r="R37" s="63">
        <f>'Sub Cases Monthly'!P33</f>
        <v>0</v>
      </c>
      <c r="S37" s="63">
        <v>1</v>
      </c>
      <c r="T37" s="63">
        <v>2</v>
      </c>
    </row>
    <row r="38" spans="1:20" x14ac:dyDescent="0.25">
      <c r="A38" s="49">
        <f t="shared" si="0"/>
        <v>5</v>
      </c>
      <c r="B38" s="49">
        <f t="shared" si="0"/>
        <v>20</v>
      </c>
      <c r="C38" s="49" t="s">
        <v>291</v>
      </c>
      <c r="D38" s="49" t="s">
        <v>302</v>
      </c>
      <c r="E38" s="49" t="s">
        <v>140</v>
      </c>
      <c r="F38" s="49" t="s">
        <v>164</v>
      </c>
      <c r="G38" s="63">
        <f>'Sub Cases Monthly'!E34</f>
        <v>0</v>
      </c>
      <c r="H38" s="63">
        <f>'Sub Cases Monthly'!F34</f>
        <v>0</v>
      </c>
      <c r="I38" s="63">
        <f>'Sub Cases Monthly'!G34</f>
        <v>0</v>
      </c>
      <c r="J38" s="63">
        <f>'Sub Cases Monthly'!H34</f>
        <v>0</v>
      </c>
      <c r="K38" s="63">
        <f>'Sub Cases Monthly'!I34</f>
        <v>0</v>
      </c>
      <c r="L38" s="63">
        <f>'Sub Cases Monthly'!J34</f>
        <v>0</v>
      </c>
      <c r="M38" s="63">
        <f>'Sub Cases Monthly'!K34</f>
        <v>0</v>
      </c>
      <c r="N38" s="63">
        <f>'Sub Cases Monthly'!L34</f>
        <v>0</v>
      </c>
      <c r="O38" s="63">
        <f>'Sub Cases Monthly'!M34</f>
        <v>0</v>
      </c>
      <c r="P38" s="63">
        <f>'Sub Cases Monthly'!N34</f>
        <v>0</v>
      </c>
      <c r="Q38" s="63">
        <f>'Sub Cases Monthly'!O34</f>
        <v>0</v>
      </c>
      <c r="R38" s="63">
        <f>'Sub Cases Monthly'!P34</f>
        <v>0</v>
      </c>
      <c r="S38" s="63">
        <v>1</v>
      </c>
      <c r="T38" s="63">
        <v>2</v>
      </c>
    </row>
    <row r="39" spans="1:20" x14ac:dyDescent="0.25">
      <c r="A39" s="49">
        <f t="shared" si="0"/>
        <v>5</v>
      </c>
      <c r="B39" s="49">
        <f t="shared" si="0"/>
        <v>20</v>
      </c>
      <c r="C39" s="49" t="s">
        <v>291</v>
      </c>
      <c r="D39" s="49" t="s">
        <v>302</v>
      </c>
      <c r="E39" s="49" t="s">
        <v>137</v>
      </c>
      <c r="F39" s="49" t="s">
        <v>175</v>
      </c>
      <c r="G39" s="63">
        <f>'Sub Cases Monthly'!E38</f>
        <v>184</v>
      </c>
      <c r="H39" s="63">
        <f>'Sub Cases Monthly'!F38</f>
        <v>156</v>
      </c>
      <c r="I39" s="63">
        <f>'Sub Cases Monthly'!G38</f>
        <v>189</v>
      </c>
      <c r="J39" s="63">
        <f>'Sub Cases Monthly'!H38</f>
        <v>182</v>
      </c>
      <c r="K39" s="63">
        <f>'Sub Cases Monthly'!I38</f>
        <v>179</v>
      </c>
      <c r="L39" s="63">
        <f>'Sub Cases Monthly'!J38</f>
        <v>158</v>
      </c>
      <c r="M39" s="63">
        <f>'Sub Cases Monthly'!K38</f>
        <v>120</v>
      </c>
      <c r="N39" s="63">
        <f>'Sub Cases Monthly'!L38</f>
        <v>149</v>
      </c>
      <c r="O39" s="63">
        <f>'Sub Cases Monthly'!M38</f>
        <v>192</v>
      </c>
      <c r="P39" s="63">
        <f>'Sub Cases Monthly'!N38</f>
        <v>168</v>
      </c>
      <c r="Q39" s="63">
        <f>'Sub Cases Monthly'!O38</f>
        <v>189</v>
      </c>
      <c r="R39" s="63">
        <f>'Sub Cases Monthly'!P38</f>
        <v>185</v>
      </c>
      <c r="S39" s="63">
        <v>1</v>
      </c>
      <c r="T39" s="63">
        <v>2</v>
      </c>
    </row>
    <row r="40" spans="1:20" x14ac:dyDescent="0.25">
      <c r="A40" s="49">
        <f t="shared" si="0"/>
        <v>5</v>
      </c>
      <c r="B40" s="49">
        <f t="shared" si="0"/>
        <v>20</v>
      </c>
      <c r="C40" s="49" t="s">
        <v>291</v>
      </c>
      <c r="D40" s="49" t="s">
        <v>302</v>
      </c>
      <c r="E40" s="49" t="s">
        <v>137</v>
      </c>
      <c r="F40" s="49" t="s">
        <v>176</v>
      </c>
      <c r="G40" s="63">
        <f>'Sub Cases Monthly'!E39</f>
        <v>655</v>
      </c>
      <c r="H40" s="63">
        <f>'Sub Cases Monthly'!F39</f>
        <v>622</v>
      </c>
      <c r="I40" s="63">
        <f>'Sub Cases Monthly'!G39</f>
        <v>592</v>
      </c>
      <c r="J40" s="63">
        <f>'Sub Cases Monthly'!H39</f>
        <v>696</v>
      </c>
      <c r="K40" s="63">
        <f>'Sub Cases Monthly'!I39</f>
        <v>639</v>
      </c>
      <c r="L40" s="63">
        <f>'Sub Cases Monthly'!J39</f>
        <v>664</v>
      </c>
      <c r="M40" s="63">
        <f>'Sub Cases Monthly'!K39</f>
        <v>419</v>
      </c>
      <c r="N40" s="63">
        <f>'Sub Cases Monthly'!L39</f>
        <v>626</v>
      </c>
      <c r="O40" s="63">
        <f>'Sub Cases Monthly'!M39</f>
        <v>590</v>
      </c>
      <c r="P40" s="63">
        <f>'Sub Cases Monthly'!N39</f>
        <v>648</v>
      </c>
      <c r="Q40" s="63">
        <f>'Sub Cases Monthly'!O39</f>
        <v>640</v>
      </c>
      <c r="R40" s="63">
        <f>'Sub Cases Monthly'!P39</f>
        <v>635</v>
      </c>
      <c r="S40" s="63">
        <v>1</v>
      </c>
      <c r="T40" s="63">
        <v>2</v>
      </c>
    </row>
    <row r="41" spans="1:20" x14ac:dyDescent="0.25">
      <c r="A41" s="49">
        <f t="shared" si="0"/>
        <v>5</v>
      </c>
      <c r="B41" s="49">
        <f t="shared" si="0"/>
        <v>20</v>
      </c>
      <c r="C41" s="49" t="s">
        <v>291</v>
      </c>
      <c r="D41" s="49" t="s">
        <v>302</v>
      </c>
      <c r="E41" s="49" t="s">
        <v>137</v>
      </c>
      <c r="F41" s="49" t="s">
        <v>164</v>
      </c>
      <c r="G41" s="63">
        <f>'Sub Cases Monthly'!E40</f>
        <v>0</v>
      </c>
      <c r="H41" s="63">
        <f>'Sub Cases Monthly'!F40</f>
        <v>2</v>
      </c>
      <c r="I41" s="63">
        <f>'Sub Cases Monthly'!G40</f>
        <v>0</v>
      </c>
      <c r="J41" s="63">
        <f>'Sub Cases Monthly'!H40</f>
        <v>0</v>
      </c>
      <c r="K41" s="63">
        <f>'Sub Cases Monthly'!I40</f>
        <v>0</v>
      </c>
      <c r="L41" s="63">
        <f>'Sub Cases Monthly'!J40</f>
        <v>0</v>
      </c>
      <c r="M41" s="63">
        <f>'Sub Cases Monthly'!K40</f>
        <v>0</v>
      </c>
      <c r="N41" s="63">
        <f>'Sub Cases Monthly'!L40</f>
        <v>0</v>
      </c>
      <c r="O41" s="63">
        <f>'Sub Cases Monthly'!M40</f>
        <v>0</v>
      </c>
      <c r="P41" s="63">
        <f>'Sub Cases Monthly'!N40</f>
        <v>0</v>
      </c>
      <c r="Q41" s="63">
        <f>'Sub Cases Monthly'!O40</f>
        <v>0</v>
      </c>
      <c r="R41" s="63">
        <f>'Sub Cases Monthly'!P40</f>
        <v>0</v>
      </c>
      <c r="S41" s="63">
        <v>1</v>
      </c>
      <c r="T41" s="63">
        <v>2</v>
      </c>
    </row>
    <row r="42" spans="1:20" x14ac:dyDescent="0.25">
      <c r="A42" s="49">
        <f t="shared" si="0"/>
        <v>5</v>
      </c>
      <c r="B42" s="49">
        <f t="shared" si="0"/>
        <v>20</v>
      </c>
      <c r="C42" s="49" t="s">
        <v>291</v>
      </c>
      <c r="D42" s="49" t="s">
        <v>302</v>
      </c>
      <c r="E42" s="49" t="s">
        <v>134</v>
      </c>
      <c r="F42" s="49" t="s">
        <v>178</v>
      </c>
      <c r="G42" s="63">
        <f>'Sub Cases Monthly'!E44</f>
        <v>3</v>
      </c>
      <c r="H42" s="63">
        <f>'Sub Cases Monthly'!F44</f>
        <v>5</v>
      </c>
      <c r="I42" s="63">
        <f>'Sub Cases Monthly'!G44</f>
        <v>1</v>
      </c>
      <c r="J42" s="63">
        <f>'Sub Cases Monthly'!H44</f>
        <v>3</v>
      </c>
      <c r="K42" s="63">
        <f>'Sub Cases Monthly'!I44</f>
        <v>1</v>
      </c>
      <c r="L42" s="63">
        <f>'Sub Cases Monthly'!J44</f>
        <v>10</v>
      </c>
      <c r="M42" s="63">
        <f>'Sub Cases Monthly'!K44</f>
        <v>5</v>
      </c>
      <c r="N42" s="63">
        <f>'Sub Cases Monthly'!L44</f>
        <v>1</v>
      </c>
      <c r="O42" s="63">
        <f>'Sub Cases Monthly'!M44</f>
        <v>3</v>
      </c>
      <c r="P42" s="63">
        <f>'Sub Cases Monthly'!N44</f>
        <v>4</v>
      </c>
      <c r="Q42" s="63">
        <f>'Sub Cases Monthly'!O44</f>
        <v>3</v>
      </c>
      <c r="R42" s="63">
        <f>'Sub Cases Monthly'!P44</f>
        <v>6</v>
      </c>
      <c r="S42" s="63">
        <v>1</v>
      </c>
      <c r="T42" s="63">
        <v>2</v>
      </c>
    </row>
    <row r="43" spans="1:20" x14ac:dyDescent="0.25">
      <c r="A43" s="49">
        <f t="shared" si="0"/>
        <v>5</v>
      </c>
      <c r="B43" s="49">
        <f t="shared" si="0"/>
        <v>20</v>
      </c>
      <c r="C43" s="49" t="s">
        <v>291</v>
      </c>
      <c r="D43" s="49" t="s">
        <v>302</v>
      </c>
      <c r="E43" s="49" t="s">
        <v>134</v>
      </c>
      <c r="F43" s="49" t="s">
        <v>179</v>
      </c>
      <c r="G43" s="63">
        <f>'Sub Cases Monthly'!E45</f>
        <v>0</v>
      </c>
      <c r="H43" s="63">
        <f>'Sub Cases Monthly'!F45</f>
        <v>0</v>
      </c>
      <c r="I43" s="63">
        <f>'Sub Cases Monthly'!G45</f>
        <v>1</v>
      </c>
      <c r="J43" s="63">
        <f>'Sub Cases Monthly'!H45</f>
        <v>4</v>
      </c>
      <c r="K43" s="63">
        <f>'Sub Cases Monthly'!I45</f>
        <v>1</v>
      </c>
      <c r="L43" s="63">
        <f>'Sub Cases Monthly'!J45</f>
        <v>0</v>
      </c>
      <c r="M43" s="63">
        <f>'Sub Cases Monthly'!K45</f>
        <v>1</v>
      </c>
      <c r="N43" s="63">
        <f>'Sub Cases Monthly'!L45</f>
        <v>3</v>
      </c>
      <c r="O43" s="63">
        <f>'Sub Cases Monthly'!M45</f>
        <v>1</v>
      </c>
      <c r="P43" s="63">
        <f>'Sub Cases Monthly'!N45</f>
        <v>2</v>
      </c>
      <c r="Q43" s="63">
        <f>'Sub Cases Monthly'!O45</f>
        <v>3</v>
      </c>
      <c r="R43" s="63">
        <f>'Sub Cases Monthly'!P45</f>
        <v>0</v>
      </c>
      <c r="S43" s="63">
        <v>1</v>
      </c>
      <c r="T43" s="63">
        <v>2</v>
      </c>
    </row>
    <row r="44" spans="1:20" x14ac:dyDescent="0.25">
      <c r="A44" s="49">
        <f t="shared" si="0"/>
        <v>5</v>
      </c>
      <c r="B44" s="49">
        <f t="shared" si="0"/>
        <v>20</v>
      </c>
      <c r="C44" s="49" t="s">
        <v>291</v>
      </c>
      <c r="D44" s="49" t="s">
        <v>302</v>
      </c>
      <c r="E44" s="49" t="s">
        <v>134</v>
      </c>
      <c r="F44" s="49" t="s">
        <v>180</v>
      </c>
      <c r="G44" s="63">
        <f>'Sub Cases Monthly'!E46</f>
        <v>84</v>
      </c>
      <c r="H44" s="63">
        <f>'Sub Cases Monthly'!F46</f>
        <v>51</v>
      </c>
      <c r="I44" s="63">
        <f>'Sub Cases Monthly'!G46</f>
        <v>71</v>
      </c>
      <c r="J44" s="63">
        <f>'Sub Cases Monthly'!H46</f>
        <v>67</v>
      </c>
      <c r="K44" s="63">
        <f>'Sub Cases Monthly'!I46</f>
        <v>71</v>
      </c>
      <c r="L44" s="63">
        <f>'Sub Cases Monthly'!J46</f>
        <v>67</v>
      </c>
      <c r="M44" s="63">
        <f>'Sub Cases Monthly'!K46</f>
        <v>99</v>
      </c>
      <c r="N44" s="63">
        <f>'Sub Cases Monthly'!L46</f>
        <v>70</v>
      </c>
      <c r="O44" s="63">
        <f>'Sub Cases Monthly'!M46</f>
        <v>96</v>
      </c>
      <c r="P44" s="63">
        <f>'Sub Cases Monthly'!N46</f>
        <v>81</v>
      </c>
      <c r="Q44" s="63">
        <f>'Sub Cases Monthly'!O46</f>
        <v>69</v>
      </c>
      <c r="R44" s="63">
        <f>'Sub Cases Monthly'!P46</f>
        <v>78</v>
      </c>
      <c r="S44" s="63">
        <v>1</v>
      </c>
      <c r="T44" s="63">
        <v>2</v>
      </c>
    </row>
    <row r="45" spans="1:20" x14ac:dyDescent="0.25">
      <c r="A45" s="49">
        <f t="shared" si="0"/>
        <v>5</v>
      </c>
      <c r="B45" s="49">
        <f t="shared" si="0"/>
        <v>20</v>
      </c>
      <c r="C45" s="49" t="s">
        <v>291</v>
      </c>
      <c r="D45" s="49" t="s">
        <v>302</v>
      </c>
      <c r="E45" s="49" t="s">
        <v>134</v>
      </c>
      <c r="F45" s="49" t="s">
        <v>181</v>
      </c>
      <c r="G45" s="63">
        <f>'Sub Cases Monthly'!E47</f>
        <v>0</v>
      </c>
      <c r="H45" s="63">
        <f>'Sub Cases Monthly'!F47</f>
        <v>3</v>
      </c>
      <c r="I45" s="63">
        <f>'Sub Cases Monthly'!G47</f>
        <v>0</v>
      </c>
      <c r="J45" s="63">
        <f>'Sub Cases Monthly'!H47</f>
        <v>1</v>
      </c>
      <c r="K45" s="63">
        <f>'Sub Cases Monthly'!I47</f>
        <v>0</v>
      </c>
      <c r="L45" s="63">
        <f>'Sub Cases Monthly'!J47</f>
        <v>0</v>
      </c>
      <c r="M45" s="63">
        <f>'Sub Cases Monthly'!K47</f>
        <v>0</v>
      </c>
      <c r="N45" s="63">
        <f>'Sub Cases Monthly'!L47</f>
        <v>4</v>
      </c>
      <c r="O45" s="63">
        <f>'Sub Cases Monthly'!M47</f>
        <v>0</v>
      </c>
      <c r="P45" s="63">
        <f>'Sub Cases Monthly'!N47</f>
        <v>1</v>
      </c>
      <c r="Q45" s="63">
        <f>'Sub Cases Monthly'!O47</f>
        <v>1</v>
      </c>
      <c r="R45" s="63">
        <f>'Sub Cases Monthly'!P47</f>
        <v>1</v>
      </c>
      <c r="S45" s="63">
        <v>1</v>
      </c>
      <c r="T45" s="63">
        <v>2</v>
      </c>
    </row>
    <row r="46" spans="1:20" x14ac:dyDescent="0.25">
      <c r="A46" s="49">
        <f t="shared" si="0"/>
        <v>5</v>
      </c>
      <c r="B46" s="49">
        <f t="shared" si="0"/>
        <v>20</v>
      </c>
      <c r="C46" s="49" t="s">
        <v>291</v>
      </c>
      <c r="D46" s="49" t="s">
        <v>302</v>
      </c>
      <c r="E46" s="49" t="s">
        <v>134</v>
      </c>
      <c r="F46" s="49" t="s">
        <v>182</v>
      </c>
      <c r="G46" s="63">
        <f>'Sub Cases Monthly'!E48</f>
        <v>177</v>
      </c>
      <c r="H46" s="63">
        <f>'Sub Cases Monthly'!F48</f>
        <v>132</v>
      </c>
      <c r="I46" s="63">
        <f>'Sub Cases Monthly'!G48</f>
        <v>158</v>
      </c>
      <c r="J46" s="63">
        <f>'Sub Cases Monthly'!H48</f>
        <v>96</v>
      </c>
      <c r="K46" s="63">
        <f>'Sub Cases Monthly'!I48</f>
        <v>91</v>
      </c>
      <c r="L46" s="63">
        <f>'Sub Cases Monthly'!J48</f>
        <v>106</v>
      </c>
      <c r="M46" s="63">
        <f>'Sub Cases Monthly'!K48</f>
        <v>129</v>
      </c>
      <c r="N46" s="63">
        <f>'Sub Cases Monthly'!L48</f>
        <v>113</v>
      </c>
      <c r="O46" s="63">
        <f>'Sub Cases Monthly'!M48</f>
        <v>86</v>
      </c>
      <c r="P46" s="63">
        <f>'Sub Cases Monthly'!N48</f>
        <v>49</v>
      </c>
      <c r="Q46" s="63">
        <f>'Sub Cases Monthly'!O48</f>
        <v>37</v>
      </c>
      <c r="R46" s="63">
        <f>'Sub Cases Monthly'!P48</f>
        <v>53</v>
      </c>
      <c r="S46" s="63">
        <v>1</v>
      </c>
      <c r="T46" s="63">
        <v>2</v>
      </c>
    </row>
    <row r="47" spans="1:20" x14ac:dyDescent="0.25">
      <c r="A47" s="49">
        <f t="shared" si="0"/>
        <v>5</v>
      </c>
      <c r="B47" s="49">
        <f t="shared" si="0"/>
        <v>20</v>
      </c>
      <c r="C47" s="49" t="s">
        <v>291</v>
      </c>
      <c r="D47" s="49" t="s">
        <v>302</v>
      </c>
      <c r="E47" s="49" t="s">
        <v>134</v>
      </c>
      <c r="F47" s="49" t="s">
        <v>183</v>
      </c>
      <c r="G47" s="63">
        <f>'Sub Cases Monthly'!E49</f>
        <v>0</v>
      </c>
      <c r="H47" s="63">
        <f>'Sub Cases Monthly'!F49</f>
        <v>0</v>
      </c>
      <c r="I47" s="63">
        <f>'Sub Cases Monthly'!G49</f>
        <v>0</v>
      </c>
      <c r="J47" s="63">
        <f>'Sub Cases Monthly'!H49</f>
        <v>0</v>
      </c>
      <c r="K47" s="63">
        <f>'Sub Cases Monthly'!I49</f>
        <v>0</v>
      </c>
      <c r="L47" s="63">
        <f>'Sub Cases Monthly'!J49</f>
        <v>0</v>
      </c>
      <c r="M47" s="63">
        <f>'Sub Cases Monthly'!K49</f>
        <v>0</v>
      </c>
      <c r="N47" s="63">
        <f>'Sub Cases Monthly'!L49</f>
        <v>0</v>
      </c>
      <c r="O47" s="63">
        <f>'Sub Cases Monthly'!M49</f>
        <v>5</v>
      </c>
      <c r="P47" s="63">
        <f>'Sub Cases Monthly'!N49</f>
        <v>0</v>
      </c>
      <c r="Q47" s="63">
        <f>'Sub Cases Monthly'!O49</f>
        <v>0</v>
      </c>
      <c r="R47" s="63">
        <f>'Sub Cases Monthly'!P49</f>
        <v>1</v>
      </c>
      <c r="S47" s="63">
        <v>1</v>
      </c>
      <c r="T47" s="63">
        <v>2</v>
      </c>
    </row>
    <row r="48" spans="1:20" x14ac:dyDescent="0.25">
      <c r="A48" s="49">
        <f t="shared" si="0"/>
        <v>5</v>
      </c>
      <c r="B48" s="49">
        <f t="shared" si="0"/>
        <v>20</v>
      </c>
      <c r="C48" s="49" t="s">
        <v>291</v>
      </c>
      <c r="D48" s="49" t="s">
        <v>302</v>
      </c>
      <c r="E48" s="49" t="s">
        <v>134</v>
      </c>
      <c r="F48" s="49" t="s">
        <v>184</v>
      </c>
      <c r="G48" s="63">
        <f>'Sub Cases Monthly'!E50</f>
        <v>41</v>
      </c>
      <c r="H48" s="63">
        <f>'Sub Cases Monthly'!F50</f>
        <v>29</v>
      </c>
      <c r="I48" s="63">
        <f>'Sub Cases Monthly'!G50</f>
        <v>40</v>
      </c>
      <c r="J48" s="63">
        <f>'Sub Cases Monthly'!H50</f>
        <v>29</v>
      </c>
      <c r="K48" s="63">
        <f>'Sub Cases Monthly'!I50</f>
        <v>43</v>
      </c>
      <c r="L48" s="63">
        <f>'Sub Cases Monthly'!J50</f>
        <v>32</v>
      </c>
      <c r="M48" s="63">
        <f>'Sub Cases Monthly'!K50</f>
        <v>29</v>
      </c>
      <c r="N48" s="63">
        <f>'Sub Cases Monthly'!L50</f>
        <v>55</v>
      </c>
      <c r="O48" s="63">
        <f>'Sub Cases Monthly'!M50</f>
        <v>38</v>
      </c>
      <c r="P48" s="63">
        <f>'Sub Cases Monthly'!N50</f>
        <v>41</v>
      </c>
      <c r="Q48" s="63">
        <f>'Sub Cases Monthly'!O50</f>
        <v>49</v>
      </c>
      <c r="R48" s="63">
        <f>'Sub Cases Monthly'!P50</f>
        <v>28</v>
      </c>
      <c r="S48" s="63">
        <v>1</v>
      </c>
      <c r="T48" s="63">
        <v>2</v>
      </c>
    </row>
    <row r="49" spans="1:20" x14ac:dyDescent="0.25">
      <c r="A49" s="49">
        <f t="shared" si="0"/>
        <v>5</v>
      </c>
      <c r="B49" s="49">
        <f t="shared" si="0"/>
        <v>20</v>
      </c>
      <c r="C49" s="49" t="s">
        <v>291</v>
      </c>
      <c r="D49" s="49" t="s">
        <v>302</v>
      </c>
      <c r="E49" s="49" t="s">
        <v>134</v>
      </c>
      <c r="F49" s="49" t="s">
        <v>185</v>
      </c>
      <c r="G49" s="63">
        <f>'Sub Cases Monthly'!E51</f>
        <v>1</v>
      </c>
      <c r="H49" s="63">
        <f>'Sub Cases Monthly'!F51</f>
        <v>1</v>
      </c>
      <c r="I49" s="63">
        <f>'Sub Cases Monthly'!G51</f>
        <v>1</v>
      </c>
      <c r="J49" s="63">
        <f>'Sub Cases Monthly'!H51</f>
        <v>3</v>
      </c>
      <c r="K49" s="63">
        <f>'Sub Cases Monthly'!I51</f>
        <v>0</v>
      </c>
      <c r="L49" s="63">
        <f>'Sub Cases Monthly'!J51</f>
        <v>1</v>
      </c>
      <c r="M49" s="63">
        <f>'Sub Cases Monthly'!K51</f>
        <v>1</v>
      </c>
      <c r="N49" s="63">
        <f>'Sub Cases Monthly'!L51</f>
        <v>3</v>
      </c>
      <c r="O49" s="63">
        <f>'Sub Cases Monthly'!M51</f>
        <v>2</v>
      </c>
      <c r="P49" s="63">
        <f>'Sub Cases Monthly'!N51</f>
        <v>1</v>
      </c>
      <c r="Q49" s="63">
        <f>'Sub Cases Monthly'!O51</f>
        <v>1</v>
      </c>
      <c r="R49" s="63">
        <f>'Sub Cases Monthly'!P51</f>
        <v>0</v>
      </c>
      <c r="S49" s="63">
        <v>1</v>
      </c>
      <c r="T49" s="63">
        <v>2</v>
      </c>
    </row>
    <row r="50" spans="1:20" x14ac:dyDescent="0.25">
      <c r="A50" s="49">
        <f t="shared" si="0"/>
        <v>5</v>
      </c>
      <c r="B50" s="49">
        <f t="shared" si="0"/>
        <v>20</v>
      </c>
      <c r="C50" s="49" t="s">
        <v>291</v>
      </c>
      <c r="D50" s="49" t="s">
        <v>302</v>
      </c>
      <c r="E50" s="49" t="s">
        <v>134</v>
      </c>
      <c r="F50" s="49" t="s">
        <v>186</v>
      </c>
      <c r="G50" s="63">
        <f>'Sub Cases Monthly'!E52</f>
        <v>60</v>
      </c>
      <c r="H50" s="63">
        <f>'Sub Cases Monthly'!F52</f>
        <v>60</v>
      </c>
      <c r="I50" s="63">
        <f>'Sub Cases Monthly'!G52</f>
        <v>41</v>
      </c>
      <c r="J50" s="63">
        <f>'Sub Cases Monthly'!H52</f>
        <v>47</v>
      </c>
      <c r="K50" s="63">
        <f>'Sub Cases Monthly'!I52</f>
        <v>59</v>
      </c>
      <c r="L50" s="63">
        <f>'Sub Cases Monthly'!J52</f>
        <v>50</v>
      </c>
      <c r="M50" s="63">
        <f>'Sub Cases Monthly'!K52</f>
        <v>3</v>
      </c>
      <c r="N50" s="63">
        <f>'Sub Cases Monthly'!L52</f>
        <v>1</v>
      </c>
      <c r="O50" s="63">
        <f>'Sub Cases Monthly'!M52</f>
        <v>1</v>
      </c>
      <c r="P50" s="63">
        <f>'Sub Cases Monthly'!N52</f>
        <v>3</v>
      </c>
      <c r="Q50" s="63">
        <f>'Sub Cases Monthly'!O52</f>
        <v>30</v>
      </c>
      <c r="R50" s="63">
        <f>'Sub Cases Monthly'!P52</f>
        <v>16</v>
      </c>
      <c r="S50" s="63">
        <v>1</v>
      </c>
      <c r="T50" s="63">
        <v>2</v>
      </c>
    </row>
    <row r="51" spans="1:20" x14ac:dyDescent="0.25">
      <c r="A51" s="49">
        <f t="shared" si="0"/>
        <v>5</v>
      </c>
      <c r="B51" s="49">
        <f t="shared" si="0"/>
        <v>20</v>
      </c>
      <c r="C51" s="49" t="s">
        <v>291</v>
      </c>
      <c r="D51" s="49" t="s">
        <v>302</v>
      </c>
      <c r="E51" s="49" t="s">
        <v>134</v>
      </c>
      <c r="F51" s="49" t="s">
        <v>187</v>
      </c>
      <c r="G51" s="63">
        <f>'Sub Cases Monthly'!E53</f>
        <v>24</v>
      </c>
      <c r="H51" s="63">
        <f>'Sub Cases Monthly'!F53</f>
        <v>23</v>
      </c>
      <c r="I51" s="63">
        <f>'Sub Cases Monthly'!G53</f>
        <v>18</v>
      </c>
      <c r="J51" s="63">
        <f>'Sub Cases Monthly'!H53</f>
        <v>18</v>
      </c>
      <c r="K51" s="63">
        <f>'Sub Cases Monthly'!I53</f>
        <v>39</v>
      </c>
      <c r="L51" s="63">
        <f>'Sub Cases Monthly'!J53</f>
        <v>18</v>
      </c>
      <c r="M51" s="63">
        <f>'Sub Cases Monthly'!K53</f>
        <v>2</v>
      </c>
      <c r="N51" s="63">
        <f>'Sub Cases Monthly'!L53</f>
        <v>1</v>
      </c>
      <c r="O51" s="63">
        <f>'Sub Cases Monthly'!M53</f>
        <v>0</v>
      </c>
      <c r="P51" s="63">
        <f>'Sub Cases Monthly'!N53</f>
        <v>1</v>
      </c>
      <c r="Q51" s="63">
        <f>'Sub Cases Monthly'!O53</f>
        <v>5</v>
      </c>
      <c r="R51" s="63">
        <f>'Sub Cases Monthly'!P53</f>
        <v>4</v>
      </c>
      <c r="S51" s="63">
        <v>1</v>
      </c>
      <c r="T51" s="63">
        <v>2</v>
      </c>
    </row>
    <row r="52" spans="1:20" x14ac:dyDescent="0.25">
      <c r="A52" s="49">
        <f t="shared" si="0"/>
        <v>5</v>
      </c>
      <c r="B52" s="49">
        <f t="shared" si="0"/>
        <v>20</v>
      </c>
      <c r="C52" s="49" t="s">
        <v>291</v>
      </c>
      <c r="D52" s="49" t="s">
        <v>302</v>
      </c>
      <c r="E52" s="49" t="s">
        <v>134</v>
      </c>
      <c r="F52" s="49" t="s">
        <v>188</v>
      </c>
      <c r="G52" s="63">
        <f>'Sub Cases Monthly'!E54</f>
        <v>21</v>
      </c>
      <c r="H52" s="63">
        <f>'Sub Cases Monthly'!F54</f>
        <v>30</v>
      </c>
      <c r="I52" s="63">
        <f>'Sub Cases Monthly'!G54</f>
        <v>11</v>
      </c>
      <c r="J52" s="63">
        <f>'Sub Cases Monthly'!H54</f>
        <v>19</v>
      </c>
      <c r="K52" s="63">
        <f>'Sub Cases Monthly'!I54</f>
        <v>25</v>
      </c>
      <c r="L52" s="63">
        <f>'Sub Cases Monthly'!J54</f>
        <v>23</v>
      </c>
      <c r="M52" s="63">
        <f>'Sub Cases Monthly'!K54</f>
        <v>10</v>
      </c>
      <c r="N52" s="63">
        <f>'Sub Cases Monthly'!L54</f>
        <v>9</v>
      </c>
      <c r="O52" s="63">
        <f>'Sub Cases Monthly'!M54</f>
        <v>20</v>
      </c>
      <c r="P52" s="63">
        <f>'Sub Cases Monthly'!N54</f>
        <v>35</v>
      </c>
      <c r="Q52" s="63">
        <f>'Sub Cases Monthly'!O54</f>
        <v>29</v>
      </c>
      <c r="R52" s="63">
        <f>'Sub Cases Monthly'!P54</f>
        <v>30</v>
      </c>
      <c r="S52" s="63">
        <v>1</v>
      </c>
      <c r="T52" s="63">
        <v>2</v>
      </c>
    </row>
    <row r="53" spans="1:20" x14ac:dyDescent="0.25">
      <c r="A53" s="49">
        <f t="shared" si="0"/>
        <v>5</v>
      </c>
      <c r="B53" s="49">
        <f t="shared" si="0"/>
        <v>20</v>
      </c>
      <c r="C53" s="49" t="s">
        <v>291</v>
      </c>
      <c r="D53" s="49" t="s">
        <v>302</v>
      </c>
      <c r="E53" s="49" t="s">
        <v>134</v>
      </c>
      <c r="F53" s="49" t="s">
        <v>189</v>
      </c>
      <c r="G53" s="63">
        <f>'Sub Cases Monthly'!E55</f>
        <v>3</v>
      </c>
      <c r="H53" s="63">
        <f>'Sub Cases Monthly'!F55</f>
        <v>5</v>
      </c>
      <c r="I53" s="63">
        <f>'Sub Cases Monthly'!G55</f>
        <v>4</v>
      </c>
      <c r="J53" s="63">
        <f>'Sub Cases Monthly'!H55</f>
        <v>2</v>
      </c>
      <c r="K53" s="63">
        <f>'Sub Cases Monthly'!I55</f>
        <v>73</v>
      </c>
      <c r="L53" s="63">
        <f>'Sub Cases Monthly'!J55</f>
        <v>75</v>
      </c>
      <c r="M53" s="63">
        <f>'Sub Cases Monthly'!K55</f>
        <v>57</v>
      </c>
      <c r="N53" s="63">
        <f>'Sub Cases Monthly'!L55</f>
        <v>39</v>
      </c>
      <c r="O53" s="63">
        <f>'Sub Cases Monthly'!M55</f>
        <v>64</v>
      </c>
      <c r="P53" s="63">
        <f>'Sub Cases Monthly'!N55</f>
        <v>145</v>
      </c>
      <c r="Q53" s="63">
        <f>'Sub Cases Monthly'!O55</f>
        <v>123</v>
      </c>
      <c r="R53" s="63">
        <f>'Sub Cases Monthly'!P55</f>
        <v>90</v>
      </c>
      <c r="S53" s="63">
        <v>1</v>
      </c>
      <c r="T53" s="63">
        <v>2</v>
      </c>
    </row>
    <row r="54" spans="1:20" x14ac:dyDescent="0.25">
      <c r="A54" s="49">
        <f t="shared" si="0"/>
        <v>5</v>
      </c>
      <c r="B54" s="49">
        <f t="shared" si="0"/>
        <v>20</v>
      </c>
      <c r="C54" s="49" t="s">
        <v>291</v>
      </c>
      <c r="D54" s="49" t="s">
        <v>302</v>
      </c>
      <c r="E54" s="49" t="s">
        <v>134</v>
      </c>
      <c r="F54" s="49" t="s">
        <v>190</v>
      </c>
      <c r="G54" s="63">
        <f>'Sub Cases Monthly'!E56</f>
        <v>0</v>
      </c>
      <c r="H54" s="63">
        <f>'Sub Cases Monthly'!F56</f>
        <v>0</v>
      </c>
      <c r="I54" s="63">
        <f>'Sub Cases Monthly'!G56</f>
        <v>0</v>
      </c>
      <c r="J54" s="63">
        <f>'Sub Cases Monthly'!H56</f>
        <v>0</v>
      </c>
      <c r="K54" s="63">
        <f>'Sub Cases Monthly'!I56</f>
        <v>0</v>
      </c>
      <c r="L54" s="63">
        <f>'Sub Cases Monthly'!J56</f>
        <v>0</v>
      </c>
      <c r="M54" s="63">
        <f>'Sub Cases Monthly'!K56</f>
        <v>0</v>
      </c>
      <c r="N54" s="63">
        <f>'Sub Cases Monthly'!L56</f>
        <v>0</v>
      </c>
      <c r="O54" s="63">
        <f>'Sub Cases Monthly'!M56</f>
        <v>0</v>
      </c>
      <c r="P54" s="63">
        <f>'Sub Cases Monthly'!N56</f>
        <v>0</v>
      </c>
      <c r="Q54" s="63">
        <f>'Sub Cases Monthly'!O56</f>
        <v>0</v>
      </c>
      <c r="R54" s="63">
        <f>'Sub Cases Monthly'!P56</f>
        <v>0</v>
      </c>
      <c r="S54" s="63">
        <v>1</v>
      </c>
      <c r="T54" s="63">
        <v>2</v>
      </c>
    </row>
    <row r="55" spans="1:20" x14ac:dyDescent="0.25">
      <c r="A55" s="49">
        <f t="shared" ref="A55:B100" si="1">A$21</f>
        <v>5</v>
      </c>
      <c r="B55" s="49">
        <f t="shared" si="1"/>
        <v>20</v>
      </c>
      <c r="C55" s="49" t="s">
        <v>291</v>
      </c>
      <c r="D55" s="49" t="s">
        <v>302</v>
      </c>
      <c r="E55" s="49" t="s">
        <v>134</v>
      </c>
      <c r="F55" s="49" t="s">
        <v>191</v>
      </c>
      <c r="G55" s="63">
        <f>'Sub Cases Monthly'!E57</f>
        <v>3</v>
      </c>
      <c r="H55" s="63">
        <f>'Sub Cases Monthly'!F57</f>
        <v>1</v>
      </c>
      <c r="I55" s="63">
        <f>'Sub Cases Monthly'!G57</f>
        <v>3</v>
      </c>
      <c r="J55" s="63">
        <f>'Sub Cases Monthly'!H57</f>
        <v>1</v>
      </c>
      <c r="K55" s="63">
        <f>'Sub Cases Monthly'!I57</f>
        <v>2</v>
      </c>
      <c r="L55" s="63">
        <f>'Sub Cases Monthly'!J57</f>
        <v>0</v>
      </c>
      <c r="M55" s="63">
        <f>'Sub Cases Monthly'!K57</f>
        <v>3</v>
      </c>
      <c r="N55" s="63">
        <f>'Sub Cases Monthly'!L57</f>
        <v>1</v>
      </c>
      <c r="O55" s="63">
        <f>'Sub Cases Monthly'!M57</f>
        <v>1</v>
      </c>
      <c r="P55" s="63">
        <f>'Sub Cases Monthly'!N57</f>
        <v>0</v>
      </c>
      <c r="Q55" s="63">
        <f>'Sub Cases Monthly'!O57</f>
        <v>0</v>
      </c>
      <c r="R55" s="63">
        <f>'Sub Cases Monthly'!P57</f>
        <v>1</v>
      </c>
      <c r="S55" s="63">
        <v>1</v>
      </c>
      <c r="T55" s="63">
        <v>2</v>
      </c>
    </row>
    <row r="56" spans="1:20" x14ac:dyDescent="0.25">
      <c r="A56" s="49">
        <f t="shared" si="1"/>
        <v>5</v>
      </c>
      <c r="B56" s="49">
        <f t="shared" si="1"/>
        <v>20</v>
      </c>
      <c r="C56" s="49" t="s">
        <v>291</v>
      </c>
      <c r="D56" s="49" t="s">
        <v>302</v>
      </c>
      <c r="E56" s="49" t="s">
        <v>134</v>
      </c>
      <c r="F56" s="49" t="s">
        <v>192</v>
      </c>
      <c r="G56" s="63">
        <f>'Sub Cases Monthly'!E58</f>
        <v>0</v>
      </c>
      <c r="H56" s="63">
        <f>'Sub Cases Monthly'!F58</f>
        <v>0</v>
      </c>
      <c r="I56" s="63">
        <f>'Sub Cases Monthly'!G58</f>
        <v>0</v>
      </c>
      <c r="J56" s="63">
        <f>'Sub Cases Monthly'!H58</f>
        <v>0</v>
      </c>
      <c r="K56" s="63">
        <f>'Sub Cases Monthly'!I58</f>
        <v>0</v>
      </c>
      <c r="L56" s="63">
        <f>'Sub Cases Monthly'!J58</f>
        <v>0</v>
      </c>
      <c r="M56" s="63">
        <f>'Sub Cases Monthly'!K58</f>
        <v>0</v>
      </c>
      <c r="N56" s="63">
        <f>'Sub Cases Monthly'!L58</f>
        <v>0</v>
      </c>
      <c r="O56" s="63">
        <f>'Sub Cases Monthly'!M58</f>
        <v>0</v>
      </c>
      <c r="P56" s="63">
        <f>'Sub Cases Monthly'!N58</f>
        <v>0</v>
      </c>
      <c r="Q56" s="63">
        <f>'Sub Cases Monthly'!O58</f>
        <v>0</v>
      </c>
      <c r="R56" s="63">
        <f>'Sub Cases Monthly'!P58</f>
        <v>0</v>
      </c>
      <c r="S56" s="63">
        <v>1</v>
      </c>
      <c r="T56" s="63">
        <v>2</v>
      </c>
    </row>
    <row r="57" spans="1:20" x14ac:dyDescent="0.25">
      <c r="A57" s="49">
        <f t="shared" si="1"/>
        <v>5</v>
      </c>
      <c r="B57" s="49">
        <f t="shared" si="1"/>
        <v>20</v>
      </c>
      <c r="C57" s="49" t="s">
        <v>291</v>
      </c>
      <c r="D57" s="49" t="s">
        <v>302</v>
      </c>
      <c r="E57" s="49" t="s">
        <v>134</v>
      </c>
      <c r="F57" s="49" t="s">
        <v>193</v>
      </c>
      <c r="G57" s="63">
        <f>'Sub Cases Monthly'!E59</f>
        <v>5</v>
      </c>
      <c r="H57" s="63">
        <f>'Sub Cases Monthly'!F59</f>
        <v>5</v>
      </c>
      <c r="I57" s="63">
        <f>'Sub Cases Monthly'!G59</f>
        <v>9</v>
      </c>
      <c r="J57" s="63">
        <f>'Sub Cases Monthly'!H59</f>
        <v>8</v>
      </c>
      <c r="K57" s="63">
        <f>'Sub Cases Monthly'!I59</f>
        <v>12</v>
      </c>
      <c r="L57" s="63">
        <f>'Sub Cases Monthly'!J59</f>
        <v>6</v>
      </c>
      <c r="M57" s="63">
        <f>'Sub Cases Monthly'!K59</f>
        <v>9</v>
      </c>
      <c r="N57" s="63">
        <f>'Sub Cases Monthly'!L59</f>
        <v>11</v>
      </c>
      <c r="O57" s="63">
        <f>'Sub Cases Monthly'!M59</f>
        <v>10</v>
      </c>
      <c r="P57" s="63">
        <f>'Sub Cases Monthly'!N59</f>
        <v>7</v>
      </c>
      <c r="Q57" s="63">
        <f>'Sub Cases Monthly'!O59</f>
        <v>14</v>
      </c>
      <c r="R57" s="63">
        <f>'Sub Cases Monthly'!P59</f>
        <v>5</v>
      </c>
      <c r="S57" s="63">
        <v>1</v>
      </c>
      <c r="T57" s="63">
        <v>2</v>
      </c>
    </row>
    <row r="58" spans="1:20" x14ac:dyDescent="0.25">
      <c r="A58" s="49">
        <f t="shared" si="1"/>
        <v>5</v>
      </c>
      <c r="B58" s="49">
        <f t="shared" si="1"/>
        <v>20</v>
      </c>
      <c r="C58" s="49" t="s">
        <v>291</v>
      </c>
      <c r="D58" s="49" t="s">
        <v>302</v>
      </c>
      <c r="E58" s="49" t="s">
        <v>134</v>
      </c>
      <c r="F58" s="49" t="s">
        <v>194</v>
      </c>
      <c r="G58" s="63">
        <f>'Sub Cases Monthly'!E60</f>
        <v>3</v>
      </c>
      <c r="H58" s="63">
        <f>'Sub Cases Monthly'!F60</f>
        <v>1</v>
      </c>
      <c r="I58" s="63">
        <f>'Sub Cases Monthly'!G60</f>
        <v>2</v>
      </c>
      <c r="J58" s="63">
        <f>'Sub Cases Monthly'!H60</f>
        <v>3</v>
      </c>
      <c r="K58" s="63">
        <f>'Sub Cases Monthly'!I60</f>
        <v>1</v>
      </c>
      <c r="L58" s="63">
        <f>'Sub Cases Monthly'!J60</f>
        <v>0</v>
      </c>
      <c r="M58" s="63">
        <f>'Sub Cases Monthly'!K60</f>
        <v>3</v>
      </c>
      <c r="N58" s="63">
        <f>'Sub Cases Monthly'!L60</f>
        <v>2</v>
      </c>
      <c r="O58" s="63">
        <f>'Sub Cases Monthly'!M60</f>
        <v>2</v>
      </c>
      <c r="P58" s="63">
        <f>'Sub Cases Monthly'!N60</f>
        <v>2</v>
      </c>
      <c r="Q58" s="63">
        <f>'Sub Cases Monthly'!O60</f>
        <v>0</v>
      </c>
      <c r="R58" s="63">
        <f>'Sub Cases Monthly'!P60</f>
        <v>1</v>
      </c>
      <c r="S58" s="63">
        <v>1</v>
      </c>
      <c r="T58" s="63">
        <v>2</v>
      </c>
    </row>
    <row r="59" spans="1:20" x14ac:dyDescent="0.25">
      <c r="A59" s="49">
        <f t="shared" si="1"/>
        <v>5</v>
      </c>
      <c r="B59" s="49">
        <f t="shared" si="1"/>
        <v>20</v>
      </c>
      <c r="C59" s="49" t="s">
        <v>291</v>
      </c>
      <c r="D59" s="49" t="s">
        <v>302</v>
      </c>
      <c r="E59" s="49" t="s">
        <v>134</v>
      </c>
      <c r="F59" s="49" t="s">
        <v>195</v>
      </c>
      <c r="G59" s="63">
        <f>'Sub Cases Monthly'!E61</f>
        <v>0</v>
      </c>
      <c r="H59" s="63">
        <f>'Sub Cases Monthly'!F61</f>
        <v>0</v>
      </c>
      <c r="I59" s="63">
        <f>'Sub Cases Monthly'!G61</f>
        <v>0</v>
      </c>
      <c r="J59" s="63">
        <f>'Sub Cases Monthly'!H61</f>
        <v>0</v>
      </c>
      <c r="K59" s="63">
        <f>'Sub Cases Monthly'!I61</f>
        <v>0</v>
      </c>
      <c r="L59" s="63">
        <f>'Sub Cases Monthly'!J61</f>
        <v>0</v>
      </c>
      <c r="M59" s="63">
        <f>'Sub Cases Monthly'!K61</f>
        <v>0</v>
      </c>
      <c r="N59" s="63">
        <f>'Sub Cases Monthly'!L61</f>
        <v>0</v>
      </c>
      <c r="O59" s="63">
        <f>'Sub Cases Monthly'!M61</f>
        <v>0</v>
      </c>
      <c r="P59" s="63">
        <f>'Sub Cases Monthly'!N61</f>
        <v>0</v>
      </c>
      <c r="Q59" s="63">
        <f>'Sub Cases Monthly'!O61</f>
        <v>0</v>
      </c>
      <c r="R59" s="63">
        <f>'Sub Cases Monthly'!P61</f>
        <v>0</v>
      </c>
      <c r="S59" s="63">
        <v>1</v>
      </c>
      <c r="T59" s="63">
        <v>2</v>
      </c>
    </row>
    <row r="60" spans="1:20" x14ac:dyDescent="0.25">
      <c r="A60" s="49">
        <f t="shared" si="1"/>
        <v>5</v>
      </c>
      <c r="B60" s="49">
        <f t="shared" si="1"/>
        <v>20</v>
      </c>
      <c r="C60" s="49" t="s">
        <v>291</v>
      </c>
      <c r="D60" s="49" t="s">
        <v>302</v>
      </c>
      <c r="E60" s="49" t="s">
        <v>134</v>
      </c>
      <c r="F60" s="49" t="s">
        <v>196</v>
      </c>
      <c r="G60" s="63">
        <f>'Sub Cases Monthly'!E62</f>
        <v>0</v>
      </c>
      <c r="H60" s="63">
        <f>'Sub Cases Monthly'!F62</f>
        <v>0</v>
      </c>
      <c r="I60" s="63">
        <f>'Sub Cases Monthly'!G62</f>
        <v>0</v>
      </c>
      <c r="J60" s="63">
        <f>'Sub Cases Monthly'!H62</f>
        <v>0</v>
      </c>
      <c r="K60" s="63">
        <f>'Sub Cases Monthly'!I62</f>
        <v>0</v>
      </c>
      <c r="L60" s="63">
        <f>'Sub Cases Monthly'!J62</f>
        <v>0</v>
      </c>
      <c r="M60" s="63">
        <f>'Sub Cases Monthly'!K62</f>
        <v>0</v>
      </c>
      <c r="N60" s="63">
        <f>'Sub Cases Monthly'!L62</f>
        <v>0</v>
      </c>
      <c r="O60" s="63">
        <f>'Sub Cases Monthly'!M62</f>
        <v>0</v>
      </c>
      <c r="P60" s="63">
        <f>'Sub Cases Monthly'!N62</f>
        <v>0</v>
      </c>
      <c r="Q60" s="63">
        <f>'Sub Cases Monthly'!O62</f>
        <v>0</v>
      </c>
      <c r="R60" s="63">
        <f>'Sub Cases Monthly'!P62</f>
        <v>0</v>
      </c>
      <c r="S60" s="63">
        <v>1</v>
      </c>
      <c r="T60" s="63">
        <v>2</v>
      </c>
    </row>
    <row r="61" spans="1:20" x14ac:dyDescent="0.25">
      <c r="A61" s="49">
        <f t="shared" si="1"/>
        <v>5</v>
      </c>
      <c r="B61" s="49">
        <f t="shared" si="1"/>
        <v>20</v>
      </c>
      <c r="C61" s="49" t="s">
        <v>291</v>
      </c>
      <c r="D61" s="49" t="s">
        <v>302</v>
      </c>
      <c r="E61" s="49" t="s">
        <v>134</v>
      </c>
      <c r="F61" s="49" t="s">
        <v>197</v>
      </c>
      <c r="G61" s="63">
        <f>'Sub Cases Monthly'!E63</f>
        <v>2</v>
      </c>
      <c r="H61" s="63">
        <f>'Sub Cases Monthly'!F63</f>
        <v>4</v>
      </c>
      <c r="I61" s="63">
        <f>'Sub Cases Monthly'!G63</f>
        <v>0</v>
      </c>
      <c r="J61" s="63">
        <f>'Sub Cases Monthly'!H63</f>
        <v>2</v>
      </c>
      <c r="K61" s="63">
        <f>'Sub Cases Monthly'!I63</f>
        <v>3</v>
      </c>
      <c r="L61" s="63">
        <f>'Sub Cases Monthly'!J63</f>
        <v>3</v>
      </c>
      <c r="M61" s="63">
        <f>'Sub Cases Monthly'!K63</f>
        <v>3</v>
      </c>
      <c r="N61" s="63">
        <f>'Sub Cases Monthly'!L63</f>
        <v>1</v>
      </c>
      <c r="O61" s="63">
        <f>'Sub Cases Monthly'!M63</f>
        <v>2</v>
      </c>
      <c r="P61" s="63">
        <f>'Sub Cases Monthly'!N63</f>
        <v>2</v>
      </c>
      <c r="Q61" s="63">
        <f>'Sub Cases Monthly'!O63</f>
        <v>2</v>
      </c>
      <c r="R61" s="63">
        <f>'Sub Cases Monthly'!P63</f>
        <v>3</v>
      </c>
      <c r="S61" s="63">
        <v>1</v>
      </c>
      <c r="T61" s="63">
        <v>2</v>
      </c>
    </row>
    <row r="62" spans="1:20" x14ac:dyDescent="0.25">
      <c r="A62" s="49">
        <f t="shared" si="1"/>
        <v>5</v>
      </c>
      <c r="B62" s="49">
        <f t="shared" si="1"/>
        <v>20</v>
      </c>
      <c r="C62" s="49" t="s">
        <v>291</v>
      </c>
      <c r="D62" s="49" t="s">
        <v>302</v>
      </c>
      <c r="E62" s="49" t="s">
        <v>134</v>
      </c>
      <c r="F62" s="49" t="s">
        <v>198</v>
      </c>
      <c r="G62" s="63">
        <f>'Sub Cases Monthly'!E64</f>
        <v>0</v>
      </c>
      <c r="H62" s="63">
        <f>'Sub Cases Monthly'!F64</f>
        <v>0</v>
      </c>
      <c r="I62" s="63">
        <f>'Sub Cases Monthly'!G64</f>
        <v>2</v>
      </c>
      <c r="J62" s="63">
        <f>'Sub Cases Monthly'!H64</f>
        <v>1</v>
      </c>
      <c r="K62" s="63">
        <f>'Sub Cases Monthly'!I64</f>
        <v>4</v>
      </c>
      <c r="L62" s="63">
        <f>'Sub Cases Monthly'!J64</f>
        <v>1</v>
      </c>
      <c r="M62" s="63">
        <f>'Sub Cases Monthly'!K64</f>
        <v>0</v>
      </c>
      <c r="N62" s="63">
        <f>'Sub Cases Monthly'!L64</f>
        <v>1</v>
      </c>
      <c r="O62" s="63">
        <f>'Sub Cases Monthly'!M64</f>
        <v>0</v>
      </c>
      <c r="P62" s="63">
        <f>'Sub Cases Monthly'!N64</f>
        <v>1</v>
      </c>
      <c r="Q62" s="63">
        <f>'Sub Cases Monthly'!O64</f>
        <v>0</v>
      </c>
      <c r="R62" s="63">
        <f>'Sub Cases Monthly'!P64</f>
        <v>1</v>
      </c>
      <c r="S62" s="63">
        <v>1</v>
      </c>
      <c r="T62" s="63">
        <v>2</v>
      </c>
    </row>
    <row r="63" spans="1:20" x14ac:dyDescent="0.25">
      <c r="A63" s="49">
        <f t="shared" si="1"/>
        <v>5</v>
      </c>
      <c r="B63" s="49">
        <f t="shared" si="1"/>
        <v>20</v>
      </c>
      <c r="C63" s="49" t="s">
        <v>291</v>
      </c>
      <c r="D63" s="49" t="s">
        <v>302</v>
      </c>
      <c r="E63" s="49" t="s">
        <v>134</v>
      </c>
      <c r="F63" s="49" t="s">
        <v>164</v>
      </c>
      <c r="G63" s="63">
        <f>'Sub Cases Monthly'!E65</f>
        <v>0</v>
      </c>
      <c r="H63" s="63">
        <f>'Sub Cases Monthly'!F65</f>
        <v>0</v>
      </c>
      <c r="I63" s="63">
        <f>'Sub Cases Monthly'!G65</f>
        <v>0</v>
      </c>
      <c r="J63" s="63">
        <f>'Sub Cases Monthly'!H65</f>
        <v>0</v>
      </c>
      <c r="K63" s="63">
        <f>'Sub Cases Monthly'!I65</f>
        <v>0</v>
      </c>
      <c r="L63" s="63">
        <f>'Sub Cases Monthly'!J65</f>
        <v>0</v>
      </c>
      <c r="M63" s="63">
        <f>'Sub Cases Monthly'!K65</f>
        <v>0</v>
      </c>
      <c r="N63" s="63">
        <f>'Sub Cases Monthly'!L65</f>
        <v>0</v>
      </c>
      <c r="O63" s="63">
        <f>'Sub Cases Monthly'!M65</f>
        <v>0</v>
      </c>
      <c r="P63" s="63">
        <f>'Sub Cases Monthly'!N65</f>
        <v>0</v>
      </c>
      <c r="Q63" s="63">
        <f>'Sub Cases Monthly'!O65</f>
        <v>0</v>
      </c>
      <c r="R63" s="63">
        <f>'Sub Cases Monthly'!P65</f>
        <v>0</v>
      </c>
      <c r="S63" s="63">
        <v>1</v>
      </c>
      <c r="T63" s="63">
        <v>2</v>
      </c>
    </row>
    <row r="64" spans="1:20" x14ac:dyDescent="0.25">
      <c r="A64" s="49">
        <f t="shared" si="1"/>
        <v>5</v>
      </c>
      <c r="B64" s="49">
        <f t="shared" si="1"/>
        <v>20</v>
      </c>
      <c r="C64" s="49" t="s">
        <v>291</v>
      </c>
      <c r="D64" s="49" t="s">
        <v>302</v>
      </c>
      <c r="E64" s="49" t="s">
        <v>135</v>
      </c>
      <c r="F64" s="49" t="s">
        <v>199</v>
      </c>
      <c r="G64" s="63">
        <f>'Sub Cases Monthly'!E69</f>
        <v>823</v>
      </c>
      <c r="H64" s="63">
        <f>'Sub Cases Monthly'!F69</f>
        <v>924</v>
      </c>
      <c r="I64" s="63">
        <f>'Sub Cases Monthly'!G69</f>
        <v>779</v>
      </c>
      <c r="J64" s="63">
        <f>'Sub Cases Monthly'!H69</f>
        <v>632</v>
      </c>
      <c r="K64" s="63">
        <f>'Sub Cases Monthly'!I69</f>
        <v>757</v>
      </c>
      <c r="L64" s="63">
        <f>'Sub Cases Monthly'!J69</f>
        <v>823</v>
      </c>
      <c r="M64" s="63">
        <f>'Sub Cases Monthly'!K69</f>
        <v>502</v>
      </c>
      <c r="N64" s="63">
        <f>'Sub Cases Monthly'!L69</f>
        <v>420</v>
      </c>
      <c r="O64" s="63">
        <f>'Sub Cases Monthly'!M69</f>
        <v>372</v>
      </c>
      <c r="P64" s="63">
        <f>'Sub Cases Monthly'!N69</f>
        <v>347</v>
      </c>
      <c r="Q64" s="63">
        <f>'Sub Cases Monthly'!O69</f>
        <v>468</v>
      </c>
      <c r="R64" s="63">
        <f>'Sub Cases Monthly'!P69</f>
        <v>311</v>
      </c>
      <c r="S64" s="63">
        <v>1</v>
      </c>
      <c r="T64" s="63">
        <v>2</v>
      </c>
    </row>
    <row r="65" spans="1:20" x14ac:dyDescent="0.25">
      <c r="A65" s="49">
        <f t="shared" si="1"/>
        <v>5</v>
      </c>
      <c r="B65" s="49">
        <f t="shared" si="1"/>
        <v>20</v>
      </c>
      <c r="C65" s="49" t="s">
        <v>291</v>
      </c>
      <c r="D65" s="49" t="s">
        <v>302</v>
      </c>
      <c r="E65" s="49" t="s">
        <v>135</v>
      </c>
      <c r="F65" s="49" t="s">
        <v>200</v>
      </c>
      <c r="G65" s="63">
        <f>'Sub Cases Monthly'!E70</f>
        <v>0</v>
      </c>
      <c r="H65" s="63">
        <f>'Sub Cases Monthly'!F70</f>
        <v>0</v>
      </c>
      <c r="I65" s="63">
        <f>'Sub Cases Monthly'!G70</f>
        <v>0</v>
      </c>
      <c r="J65" s="63">
        <f>'Sub Cases Monthly'!H70</f>
        <v>81</v>
      </c>
      <c r="K65" s="63">
        <f>'Sub Cases Monthly'!I70</f>
        <v>80</v>
      </c>
      <c r="L65" s="63">
        <f>'Sub Cases Monthly'!J70</f>
        <v>120</v>
      </c>
      <c r="M65" s="63">
        <f>'Sub Cases Monthly'!K70</f>
        <v>25</v>
      </c>
      <c r="N65" s="63">
        <f>'Sub Cases Monthly'!L70</f>
        <v>34</v>
      </c>
      <c r="O65" s="63">
        <f>'Sub Cases Monthly'!M70</f>
        <v>29</v>
      </c>
      <c r="P65" s="63">
        <f>'Sub Cases Monthly'!N70</f>
        <v>1</v>
      </c>
      <c r="Q65" s="63">
        <f>'Sub Cases Monthly'!O70</f>
        <v>1</v>
      </c>
      <c r="R65" s="63">
        <f>'Sub Cases Monthly'!P70</f>
        <v>0</v>
      </c>
      <c r="S65" s="63">
        <v>1</v>
      </c>
      <c r="T65" s="63">
        <v>2</v>
      </c>
    </row>
    <row r="66" spans="1:20" x14ac:dyDescent="0.25">
      <c r="A66" s="49">
        <f t="shared" si="1"/>
        <v>5</v>
      </c>
      <c r="B66" s="49">
        <f t="shared" si="1"/>
        <v>20</v>
      </c>
      <c r="C66" s="49" t="s">
        <v>291</v>
      </c>
      <c r="D66" s="49" t="s">
        <v>302</v>
      </c>
      <c r="E66" s="49" t="s">
        <v>135</v>
      </c>
      <c r="F66" s="49" t="s">
        <v>201</v>
      </c>
      <c r="G66" s="63">
        <f>'Sub Cases Monthly'!E74</f>
        <v>6</v>
      </c>
      <c r="H66" s="63">
        <f>'Sub Cases Monthly'!F74</f>
        <v>2</v>
      </c>
      <c r="I66" s="63">
        <f>'Sub Cases Monthly'!G74</f>
        <v>3</v>
      </c>
      <c r="J66" s="63">
        <f>'Sub Cases Monthly'!H74</f>
        <v>0</v>
      </c>
      <c r="K66" s="63">
        <f>'Sub Cases Monthly'!I74</f>
        <v>4</v>
      </c>
      <c r="L66" s="63">
        <f>'Sub Cases Monthly'!J74</f>
        <v>2</v>
      </c>
      <c r="M66" s="63">
        <f>'Sub Cases Monthly'!K74</f>
        <v>1</v>
      </c>
      <c r="N66" s="63">
        <f>'Sub Cases Monthly'!L74</f>
        <v>3</v>
      </c>
      <c r="O66" s="63">
        <f>'Sub Cases Monthly'!M74</f>
        <v>2</v>
      </c>
      <c r="P66" s="63">
        <f>'Sub Cases Monthly'!N74</f>
        <v>63</v>
      </c>
      <c r="Q66" s="63">
        <f>'Sub Cases Monthly'!O74</f>
        <v>0</v>
      </c>
      <c r="R66" s="63">
        <f>'Sub Cases Monthly'!P74</f>
        <v>50</v>
      </c>
      <c r="S66" s="63">
        <v>1</v>
      </c>
      <c r="T66" s="63">
        <v>2</v>
      </c>
    </row>
    <row r="67" spans="1:20" x14ac:dyDescent="0.25">
      <c r="A67" s="49">
        <f t="shared" si="1"/>
        <v>5</v>
      </c>
      <c r="B67" s="49">
        <f t="shared" si="1"/>
        <v>20</v>
      </c>
      <c r="C67" s="49" t="s">
        <v>291</v>
      </c>
      <c r="D67" s="49" t="s">
        <v>302</v>
      </c>
      <c r="E67" s="49" t="s">
        <v>135</v>
      </c>
      <c r="F67" s="49" t="s">
        <v>202</v>
      </c>
      <c r="G67" s="63">
        <f>'Sub Cases Monthly'!E75</f>
        <v>221</v>
      </c>
      <c r="H67" s="63">
        <f>'Sub Cases Monthly'!F75</f>
        <v>171</v>
      </c>
      <c r="I67" s="63">
        <f>'Sub Cases Monthly'!G75</f>
        <v>193</v>
      </c>
      <c r="J67" s="63">
        <f>'Sub Cases Monthly'!H75</f>
        <v>221</v>
      </c>
      <c r="K67" s="63">
        <f>'Sub Cases Monthly'!I75</f>
        <v>195</v>
      </c>
      <c r="L67" s="63">
        <f>'Sub Cases Monthly'!J75</f>
        <v>129</v>
      </c>
      <c r="M67" s="63">
        <f>'Sub Cases Monthly'!K75</f>
        <v>13</v>
      </c>
      <c r="N67" s="63">
        <f>'Sub Cases Monthly'!L75</f>
        <v>29</v>
      </c>
      <c r="O67" s="63">
        <f>'Sub Cases Monthly'!M75</f>
        <v>43</v>
      </c>
      <c r="P67" s="63">
        <f>'Sub Cases Monthly'!N75</f>
        <v>1</v>
      </c>
      <c r="Q67" s="63">
        <f>'Sub Cases Monthly'!O75</f>
        <v>157</v>
      </c>
      <c r="R67" s="63">
        <f>'Sub Cases Monthly'!P75</f>
        <v>2</v>
      </c>
      <c r="S67" s="63">
        <v>1</v>
      </c>
      <c r="T67" s="63">
        <v>2</v>
      </c>
    </row>
    <row r="68" spans="1:20" x14ac:dyDescent="0.25">
      <c r="A68" s="49">
        <f t="shared" si="1"/>
        <v>5</v>
      </c>
      <c r="B68" s="49">
        <f t="shared" si="1"/>
        <v>20</v>
      </c>
      <c r="C68" s="49" t="s">
        <v>291</v>
      </c>
      <c r="D68" s="49" t="s">
        <v>302</v>
      </c>
      <c r="E68" s="49" t="s">
        <v>135</v>
      </c>
      <c r="F68" s="49" t="s">
        <v>203</v>
      </c>
      <c r="G68" s="63">
        <f>'Sub Cases Monthly'!E76</f>
        <v>17</v>
      </c>
      <c r="H68" s="63">
        <f>'Sub Cases Monthly'!F76</f>
        <v>12</v>
      </c>
      <c r="I68" s="63">
        <f>'Sub Cases Monthly'!G76</f>
        <v>17</v>
      </c>
      <c r="J68" s="63">
        <f>'Sub Cases Monthly'!H76</f>
        <v>15</v>
      </c>
      <c r="K68" s="63">
        <f>'Sub Cases Monthly'!I76</f>
        <v>19</v>
      </c>
      <c r="L68" s="63">
        <f>'Sub Cases Monthly'!J76</f>
        <v>18</v>
      </c>
      <c r="M68" s="63">
        <f>'Sub Cases Monthly'!K76</f>
        <v>9</v>
      </c>
      <c r="N68" s="63">
        <f>'Sub Cases Monthly'!L76</f>
        <v>6</v>
      </c>
      <c r="O68" s="63">
        <f>'Sub Cases Monthly'!M76</f>
        <v>12</v>
      </c>
      <c r="P68" s="63">
        <f>'Sub Cases Monthly'!N76</f>
        <v>76</v>
      </c>
      <c r="Q68" s="63">
        <f>'Sub Cases Monthly'!O76</f>
        <v>21</v>
      </c>
      <c r="R68" s="63">
        <f>'Sub Cases Monthly'!P76</f>
        <v>168</v>
      </c>
      <c r="S68" s="63">
        <v>1</v>
      </c>
      <c r="T68" s="63">
        <v>2</v>
      </c>
    </row>
    <row r="69" spans="1:20" x14ac:dyDescent="0.25">
      <c r="A69" s="49">
        <f t="shared" si="1"/>
        <v>5</v>
      </c>
      <c r="B69" s="49">
        <f t="shared" si="1"/>
        <v>20</v>
      </c>
      <c r="C69" s="49" t="s">
        <v>291</v>
      </c>
      <c r="D69" s="49" t="s">
        <v>302</v>
      </c>
      <c r="E69" s="49" t="s">
        <v>135</v>
      </c>
      <c r="F69" s="49" t="s">
        <v>204</v>
      </c>
      <c r="G69" s="63">
        <f>'Sub Cases Monthly'!E77</f>
        <v>0</v>
      </c>
      <c r="H69" s="63">
        <f>'Sub Cases Monthly'!F77</f>
        <v>0</v>
      </c>
      <c r="I69" s="63">
        <f>'Sub Cases Monthly'!G77</f>
        <v>0</v>
      </c>
      <c r="J69" s="63">
        <f>'Sub Cases Monthly'!H77</f>
        <v>0</v>
      </c>
      <c r="K69" s="63">
        <f>'Sub Cases Monthly'!I77</f>
        <v>4</v>
      </c>
      <c r="L69" s="63">
        <f>'Sub Cases Monthly'!J77</f>
        <v>9</v>
      </c>
      <c r="M69" s="63">
        <f>'Sub Cases Monthly'!K77</f>
        <v>1</v>
      </c>
      <c r="N69" s="63">
        <f>'Sub Cases Monthly'!L77</f>
        <v>3</v>
      </c>
      <c r="O69" s="63">
        <f>'Sub Cases Monthly'!M77</f>
        <v>4</v>
      </c>
      <c r="P69" s="63">
        <f>'Sub Cases Monthly'!N77</f>
        <v>7</v>
      </c>
      <c r="Q69" s="63">
        <f>'Sub Cases Monthly'!O77</f>
        <v>2</v>
      </c>
      <c r="R69" s="63">
        <f>'Sub Cases Monthly'!P77</f>
        <v>2</v>
      </c>
      <c r="S69" s="63">
        <v>1</v>
      </c>
      <c r="T69" s="63">
        <v>2</v>
      </c>
    </row>
    <row r="70" spans="1:20" x14ac:dyDescent="0.25">
      <c r="A70" s="49">
        <f t="shared" si="1"/>
        <v>5</v>
      </c>
      <c r="B70" s="49">
        <f t="shared" si="1"/>
        <v>20</v>
      </c>
      <c r="C70" s="49" t="s">
        <v>291</v>
      </c>
      <c r="D70" s="49" t="s">
        <v>302</v>
      </c>
      <c r="E70" s="49" t="s">
        <v>135</v>
      </c>
      <c r="F70" s="49" t="s">
        <v>198</v>
      </c>
      <c r="G70" s="63">
        <f>'Sub Cases Monthly'!E78</f>
        <v>2</v>
      </c>
      <c r="H70" s="63">
        <f>'Sub Cases Monthly'!F78</f>
        <v>0</v>
      </c>
      <c r="I70" s="63">
        <f>'Sub Cases Monthly'!G78</f>
        <v>2</v>
      </c>
      <c r="J70" s="63">
        <f>'Sub Cases Monthly'!H78</f>
        <v>6</v>
      </c>
      <c r="K70" s="63">
        <f>'Sub Cases Monthly'!I78</f>
        <v>8</v>
      </c>
      <c r="L70" s="63">
        <f>'Sub Cases Monthly'!J78</f>
        <v>0</v>
      </c>
      <c r="M70" s="63">
        <f>'Sub Cases Monthly'!K78</f>
        <v>2</v>
      </c>
      <c r="N70" s="63">
        <f>'Sub Cases Monthly'!L78</f>
        <v>1</v>
      </c>
      <c r="O70" s="63">
        <f>'Sub Cases Monthly'!M78</f>
        <v>1</v>
      </c>
      <c r="P70" s="63">
        <f>'Sub Cases Monthly'!N78</f>
        <v>6</v>
      </c>
      <c r="Q70" s="63">
        <f>'Sub Cases Monthly'!O78</f>
        <v>0</v>
      </c>
      <c r="R70" s="63">
        <f>'Sub Cases Monthly'!P78</f>
        <v>6</v>
      </c>
      <c r="S70" s="63">
        <v>1</v>
      </c>
      <c r="T70" s="63">
        <v>2</v>
      </c>
    </row>
    <row r="71" spans="1:20" x14ac:dyDescent="0.25">
      <c r="A71" s="49">
        <f t="shared" si="1"/>
        <v>5</v>
      </c>
      <c r="B71" s="49">
        <f t="shared" si="1"/>
        <v>20</v>
      </c>
      <c r="C71" s="49" t="s">
        <v>291</v>
      </c>
      <c r="D71" s="49" t="s">
        <v>302</v>
      </c>
      <c r="E71" s="49" t="s">
        <v>135</v>
      </c>
      <c r="F71" s="49" t="s">
        <v>205</v>
      </c>
      <c r="G71" s="63">
        <f>'Sub Cases Monthly'!E79</f>
        <v>0</v>
      </c>
      <c r="H71" s="63">
        <f>'Sub Cases Monthly'!F79</f>
        <v>0</v>
      </c>
      <c r="I71" s="63">
        <f>'Sub Cases Monthly'!G79</f>
        <v>0</v>
      </c>
      <c r="J71" s="63">
        <f>'Sub Cases Monthly'!H79</f>
        <v>0</v>
      </c>
      <c r="K71" s="63">
        <f>'Sub Cases Monthly'!I79</f>
        <v>0</v>
      </c>
      <c r="L71" s="63">
        <f>'Sub Cases Monthly'!J79</f>
        <v>0</v>
      </c>
      <c r="M71" s="63">
        <f>'Sub Cases Monthly'!K79</f>
        <v>0</v>
      </c>
      <c r="N71" s="63">
        <f>'Sub Cases Monthly'!L79</f>
        <v>0</v>
      </c>
      <c r="O71" s="63">
        <f>'Sub Cases Monthly'!M79</f>
        <v>0</v>
      </c>
      <c r="P71" s="63">
        <f>'Sub Cases Monthly'!N79</f>
        <v>4</v>
      </c>
      <c r="Q71" s="63">
        <f>'Sub Cases Monthly'!O79</f>
        <v>0</v>
      </c>
      <c r="R71" s="63">
        <f>'Sub Cases Monthly'!P79</f>
        <v>2</v>
      </c>
      <c r="S71" s="63">
        <v>1</v>
      </c>
      <c r="T71" s="63">
        <v>2</v>
      </c>
    </row>
    <row r="72" spans="1:20" x14ac:dyDescent="0.25">
      <c r="A72" s="49">
        <f t="shared" si="1"/>
        <v>5</v>
      </c>
      <c r="B72" s="49">
        <f t="shared" si="1"/>
        <v>20</v>
      </c>
      <c r="C72" s="49" t="s">
        <v>291</v>
      </c>
      <c r="D72" s="49" t="s">
        <v>302</v>
      </c>
      <c r="E72" s="49" t="s">
        <v>135</v>
      </c>
      <c r="F72" s="49" t="s">
        <v>164</v>
      </c>
      <c r="G72" s="63">
        <f>'Sub Cases Monthly'!E80</f>
        <v>0</v>
      </c>
      <c r="H72" s="63">
        <f>'Sub Cases Monthly'!F80</f>
        <v>0</v>
      </c>
      <c r="I72" s="63">
        <f>'Sub Cases Monthly'!G80</f>
        <v>0</v>
      </c>
      <c r="J72" s="63">
        <f>'Sub Cases Monthly'!H80</f>
        <v>0</v>
      </c>
      <c r="K72" s="63">
        <f>'Sub Cases Monthly'!I80</f>
        <v>0</v>
      </c>
      <c r="L72" s="63">
        <f>'Sub Cases Monthly'!J80</f>
        <v>0</v>
      </c>
      <c r="M72" s="63">
        <f>'Sub Cases Monthly'!K80</f>
        <v>0</v>
      </c>
      <c r="N72" s="63">
        <f>'Sub Cases Monthly'!L80</f>
        <v>0</v>
      </c>
      <c r="O72" s="63">
        <f>'Sub Cases Monthly'!M80</f>
        <v>0</v>
      </c>
      <c r="P72" s="63">
        <f>'Sub Cases Monthly'!N80</f>
        <v>0</v>
      </c>
      <c r="Q72" s="63">
        <f>'Sub Cases Monthly'!O80</f>
        <v>0</v>
      </c>
      <c r="R72" s="63">
        <f>'Sub Cases Monthly'!P80</f>
        <v>0</v>
      </c>
      <c r="S72" s="63">
        <v>1</v>
      </c>
      <c r="T72" s="63">
        <v>2</v>
      </c>
    </row>
    <row r="73" spans="1:20" x14ac:dyDescent="0.25">
      <c r="A73" s="49">
        <f t="shared" si="1"/>
        <v>5</v>
      </c>
      <c r="B73" s="49">
        <f t="shared" si="1"/>
        <v>20</v>
      </c>
      <c r="C73" s="49" t="s">
        <v>291</v>
      </c>
      <c r="D73" s="49" t="s">
        <v>302</v>
      </c>
      <c r="E73" s="49" t="s">
        <v>136</v>
      </c>
      <c r="F73" s="49" t="s">
        <v>206</v>
      </c>
      <c r="G73" s="63">
        <f>'Sub Cases Monthly'!E84</f>
        <v>173</v>
      </c>
      <c r="H73" s="63">
        <f>'Sub Cases Monthly'!F84</f>
        <v>119</v>
      </c>
      <c r="I73" s="63">
        <f>'Sub Cases Monthly'!G84</f>
        <v>149</v>
      </c>
      <c r="J73" s="63">
        <f>'Sub Cases Monthly'!H84</f>
        <v>161</v>
      </c>
      <c r="K73" s="63">
        <f>'Sub Cases Monthly'!I84</f>
        <v>167</v>
      </c>
      <c r="L73" s="63">
        <f>'Sub Cases Monthly'!J84</f>
        <v>160</v>
      </c>
      <c r="M73" s="63">
        <f>'Sub Cases Monthly'!K84</f>
        <v>153</v>
      </c>
      <c r="N73" s="63">
        <f>'Sub Cases Monthly'!L84</f>
        <v>162</v>
      </c>
      <c r="O73" s="63">
        <f>'Sub Cases Monthly'!M84</f>
        <v>169</v>
      </c>
      <c r="P73" s="63">
        <f>'Sub Cases Monthly'!N84</f>
        <v>194</v>
      </c>
      <c r="Q73" s="63">
        <f>'Sub Cases Monthly'!O84</f>
        <v>200</v>
      </c>
      <c r="R73" s="63">
        <f>'Sub Cases Monthly'!P84</f>
        <v>205</v>
      </c>
      <c r="S73" s="63">
        <v>1</v>
      </c>
      <c r="T73" s="63">
        <v>2</v>
      </c>
    </row>
    <row r="74" spans="1:20" x14ac:dyDescent="0.25">
      <c r="A74" s="49">
        <f t="shared" si="1"/>
        <v>5</v>
      </c>
      <c r="B74" s="49">
        <f t="shared" si="1"/>
        <v>20</v>
      </c>
      <c r="C74" s="49" t="s">
        <v>291</v>
      </c>
      <c r="D74" s="49" t="s">
        <v>302</v>
      </c>
      <c r="E74" s="49" t="s">
        <v>136</v>
      </c>
      <c r="F74" s="49" t="s">
        <v>207</v>
      </c>
      <c r="G74" s="63">
        <f>'Sub Cases Monthly'!E85</f>
        <v>35</v>
      </c>
      <c r="H74" s="63">
        <f>'Sub Cases Monthly'!F85</f>
        <v>25</v>
      </c>
      <c r="I74" s="63">
        <f>'Sub Cases Monthly'!G85</f>
        <v>12</v>
      </c>
      <c r="J74" s="63">
        <f>'Sub Cases Monthly'!H85</f>
        <v>29</v>
      </c>
      <c r="K74" s="63">
        <f>'Sub Cases Monthly'!I85</f>
        <v>22</v>
      </c>
      <c r="L74" s="63">
        <f>'Sub Cases Monthly'!J85</f>
        <v>24</v>
      </c>
      <c r="M74" s="63">
        <f>'Sub Cases Monthly'!K85</f>
        <v>14</v>
      </c>
      <c r="N74" s="63">
        <f>'Sub Cases Monthly'!L85</f>
        <v>20</v>
      </c>
      <c r="O74" s="63">
        <f>'Sub Cases Monthly'!M85</f>
        <v>36</v>
      </c>
      <c r="P74" s="63">
        <f>'Sub Cases Monthly'!N85</f>
        <v>26</v>
      </c>
      <c r="Q74" s="63">
        <f>'Sub Cases Monthly'!O85</f>
        <v>18</v>
      </c>
      <c r="R74" s="63">
        <f>'Sub Cases Monthly'!P85</f>
        <v>15</v>
      </c>
      <c r="S74" s="63">
        <v>1</v>
      </c>
      <c r="T74" s="63">
        <v>2</v>
      </c>
    </row>
    <row r="75" spans="1:20" x14ac:dyDescent="0.25">
      <c r="A75" s="49">
        <f t="shared" si="1"/>
        <v>5</v>
      </c>
      <c r="B75" s="49">
        <f t="shared" si="1"/>
        <v>20</v>
      </c>
      <c r="C75" s="49" t="s">
        <v>291</v>
      </c>
      <c r="D75" s="49" t="s">
        <v>302</v>
      </c>
      <c r="E75" s="49" t="s">
        <v>136</v>
      </c>
      <c r="F75" s="49" t="s">
        <v>208</v>
      </c>
      <c r="G75" s="63">
        <f>'Sub Cases Monthly'!E86</f>
        <v>1</v>
      </c>
      <c r="H75" s="63">
        <f>'Sub Cases Monthly'!F86</f>
        <v>0</v>
      </c>
      <c r="I75" s="63">
        <f>'Sub Cases Monthly'!G86</f>
        <v>5</v>
      </c>
      <c r="J75" s="63">
        <f>'Sub Cases Monthly'!H86</f>
        <v>2</v>
      </c>
      <c r="K75" s="63">
        <f>'Sub Cases Monthly'!I86</f>
        <v>2</v>
      </c>
      <c r="L75" s="63">
        <f>'Sub Cases Monthly'!J86</f>
        <v>5</v>
      </c>
      <c r="M75" s="63">
        <f>'Sub Cases Monthly'!K86</f>
        <v>2</v>
      </c>
      <c r="N75" s="63">
        <f>'Sub Cases Monthly'!L86</f>
        <v>1</v>
      </c>
      <c r="O75" s="63">
        <f>'Sub Cases Monthly'!M86</f>
        <v>5</v>
      </c>
      <c r="P75" s="63">
        <f>'Sub Cases Monthly'!N86</f>
        <v>6</v>
      </c>
      <c r="Q75" s="63">
        <f>'Sub Cases Monthly'!O86</f>
        <v>2</v>
      </c>
      <c r="R75" s="63">
        <f>'Sub Cases Monthly'!P86</f>
        <v>3</v>
      </c>
      <c r="S75" s="63">
        <v>1</v>
      </c>
      <c r="T75" s="63">
        <v>2</v>
      </c>
    </row>
    <row r="76" spans="1:20" x14ac:dyDescent="0.25">
      <c r="A76" s="49">
        <f t="shared" si="1"/>
        <v>5</v>
      </c>
      <c r="B76" s="49">
        <f t="shared" si="1"/>
        <v>20</v>
      </c>
      <c r="C76" s="49" t="s">
        <v>291</v>
      </c>
      <c r="D76" s="49" t="s">
        <v>302</v>
      </c>
      <c r="E76" s="49" t="s">
        <v>136</v>
      </c>
      <c r="F76" s="49" t="s">
        <v>209</v>
      </c>
      <c r="G76" s="63">
        <f>'Sub Cases Monthly'!E87</f>
        <v>42</v>
      </c>
      <c r="H76" s="63">
        <f>'Sub Cases Monthly'!F87</f>
        <v>37</v>
      </c>
      <c r="I76" s="63">
        <f>'Sub Cases Monthly'!G87</f>
        <v>58</v>
      </c>
      <c r="J76" s="63">
        <f>'Sub Cases Monthly'!H87</f>
        <v>46</v>
      </c>
      <c r="K76" s="63">
        <f>'Sub Cases Monthly'!I87</f>
        <v>61</v>
      </c>
      <c r="L76" s="63">
        <f>'Sub Cases Monthly'!J87</f>
        <v>59</v>
      </c>
      <c r="M76" s="63">
        <f>'Sub Cases Monthly'!K87</f>
        <v>34</v>
      </c>
      <c r="N76" s="63">
        <f>'Sub Cases Monthly'!L87</f>
        <v>43</v>
      </c>
      <c r="O76" s="63">
        <f>'Sub Cases Monthly'!M87</f>
        <v>56</v>
      </c>
      <c r="P76" s="63">
        <f>'Sub Cases Monthly'!N87</f>
        <v>38</v>
      </c>
      <c r="Q76" s="63">
        <f>'Sub Cases Monthly'!O87</f>
        <v>52</v>
      </c>
      <c r="R76" s="63">
        <f>'Sub Cases Monthly'!P87</f>
        <v>47</v>
      </c>
      <c r="S76" s="63">
        <v>1</v>
      </c>
      <c r="T76" s="63">
        <v>2</v>
      </c>
    </row>
    <row r="77" spans="1:20" x14ac:dyDescent="0.25">
      <c r="A77" s="49">
        <f t="shared" si="1"/>
        <v>5</v>
      </c>
      <c r="B77" s="49">
        <f t="shared" si="1"/>
        <v>20</v>
      </c>
      <c r="C77" s="49" t="s">
        <v>291</v>
      </c>
      <c r="D77" s="49" t="s">
        <v>302</v>
      </c>
      <c r="E77" s="49" t="s">
        <v>136</v>
      </c>
      <c r="F77" s="49" t="s">
        <v>210</v>
      </c>
      <c r="G77" s="63">
        <f>'Sub Cases Monthly'!E88</f>
        <v>19</v>
      </c>
      <c r="H77" s="63">
        <f>'Sub Cases Monthly'!F88</f>
        <v>16</v>
      </c>
      <c r="I77" s="63">
        <f>'Sub Cases Monthly'!G88</f>
        <v>16</v>
      </c>
      <c r="J77" s="63">
        <f>'Sub Cases Monthly'!H88</f>
        <v>26</v>
      </c>
      <c r="K77" s="63">
        <f>'Sub Cases Monthly'!I88</f>
        <v>23</v>
      </c>
      <c r="L77" s="63">
        <f>'Sub Cases Monthly'!J88</f>
        <v>27</v>
      </c>
      <c r="M77" s="63">
        <f>'Sub Cases Monthly'!K88</f>
        <v>19</v>
      </c>
      <c r="N77" s="63">
        <f>'Sub Cases Monthly'!L88</f>
        <v>15</v>
      </c>
      <c r="O77" s="63">
        <f>'Sub Cases Monthly'!M88</f>
        <v>23</v>
      </c>
      <c r="P77" s="63">
        <f>'Sub Cases Monthly'!N88</f>
        <v>16</v>
      </c>
      <c r="Q77" s="63">
        <f>'Sub Cases Monthly'!O88</f>
        <v>29</v>
      </c>
      <c r="R77" s="63">
        <f>'Sub Cases Monthly'!P88</f>
        <v>13</v>
      </c>
      <c r="S77" s="63">
        <v>1</v>
      </c>
      <c r="T77" s="63">
        <v>2</v>
      </c>
    </row>
    <row r="78" spans="1:20" x14ac:dyDescent="0.25">
      <c r="A78" s="49">
        <f t="shared" si="1"/>
        <v>5</v>
      </c>
      <c r="B78" s="49">
        <f t="shared" si="1"/>
        <v>20</v>
      </c>
      <c r="C78" s="49" t="s">
        <v>291</v>
      </c>
      <c r="D78" s="49" t="s">
        <v>302</v>
      </c>
      <c r="E78" s="49" t="s">
        <v>136</v>
      </c>
      <c r="F78" s="49" t="s">
        <v>211</v>
      </c>
      <c r="G78" s="63">
        <f>'Sub Cases Monthly'!E89</f>
        <v>15</v>
      </c>
      <c r="H78" s="63">
        <f>'Sub Cases Monthly'!F89</f>
        <v>12</v>
      </c>
      <c r="I78" s="63">
        <f>'Sub Cases Monthly'!G89</f>
        <v>7</v>
      </c>
      <c r="J78" s="63">
        <f>'Sub Cases Monthly'!H89</f>
        <v>12</v>
      </c>
      <c r="K78" s="63">
        <f>'Sub Cases Monthly'!I89</f>
        <v>11</v>
      </c>
      <c r="L78" s="63">
        <f>'Sub Cases Monthly'!J89</f>
        <v>15</v>
      </c>
      <c r="M78" s="63">
        <f>'Sub Cases Monthly'!K89</f>
        <v>9</v>
      </c>
      <c r="N78" s="63">
        <f>'Sub Cases Monthly'!L89</f>
        <v>9</v>
      </c>
      <c r="O78" s="63">
        <f>'Sub Cases Monthly'!M89</f>
        <v>26</v>
      </c>
      <c r="P78" s="63">
        <f>'Sub Cases Monthly'!N89</f>
        <v>9</v>
      </c>
      <c r="Q78" s="63">
        <f>'Sub Cases Monthly'!O89</f>
        <v>8</v>
      </c>
      <c r="R78" s="63">
        <f>'Sub Cases Monthly'!P89</f>
        <v>8</v>
      </c>
      <c r="S78" s="63">
        <v>1</v>
      </c>
      <c r="T78" s="63">
        <v>2</v>
      </c>
    </row>
    <row r="79" spans="1:20" x14ac:dyDescent="0.25">
      <c r="A79" s="49">
        <f t="shared" si="1"/>
        <v>5</v>
      </c>
      <c r="B79" s="49">
        <f t="shared" si="1"/>
        <v>20</v>
      </c>
      <c r="C79" s="49" t="s">
        <v>291</v>
      </c>
      <c r="D79" s="49" t="s">
        <v>302</v>
      </c>
      <c r="E79" s="49" t="s">
        <v>136</v>
      </c>
      <c r="F79" s="49" t="s">
        <v>190</v>
      </c>
      <c r="G79" s="63">
        <f>'Sub Cases Monthly'!E90</f>
        <v>0</v>
      </c>
      <c r="H79" s="63">
        <f>'Sub Cases Monthly'!F90</f>
        <v>0</v>
      </c>
      <c r="I79" s="63">
        <f>'Sub Cases Monthly'!G90</f>
        <v>0</v>
      </c>
      <c r="J79" s="63">
        <f>'Sub Cases Monthly'!H90</f>
        <v>0</v>
      </c>
      <c r="K79" s="63">
        <f>'Sub Cases Monthly'!I90</f>
        <v>0</v>
      </c>
      <c r="L79" s="63">
        <f>'Sub Cases Monthly'!J90</f>
        <v>0</v>
      </c>
      <c r="M79" s="63">
        <f>'Sub Cases Monthly'!K90</f>
        <v>0</v>
      </c>
      <c r="N79" s="63">
        <f>'Sub Cases Monthly'!L90</f>
        <v>1</v>
      </c>
      <c r="O79" s="63">
        <f>'Sub Cases Monthly'!M90</f>
        <v>0</v>
      </c>
      <c r="P79" s="63">
        <f>'Sub Cases Monthly'!N90</f>
        <v>0</v>
      </c>
      <c r="Q79" s="63">
        <f>'Sub Cases Monthly'!O90</f>
        <v>1</v>
      </c>
      <c r="R79" s="63">
        <f>'Sub Cases Monthly'!P90</f>
        <v>0</v>
      </c>
      <c r="S79" s="63">
        <v>1</v>
      </c>
      <c r="T79" s="63">
        <v>2</v>
      </c>
    </row>
    <row r="80" spans="1:20" x14ac:dyDescent="0.25">
      <c r="A80" s="49">
        <f t="shared" si="1"/>
        <v>5</v>
      </c>
      <c r="B80" s="49">
        <f t="shared" si="1"/>
        <v>20</v>
      </c>
      <c r="C80" s="49" t="s">
        <v>291</v>
      </c>
      <c r="D80" s="49" t="s">
        <v>302</v>
      </c>
      <c r="E80" s="49" t="s">
        <v>136</v>
      </c>
      <c r="F80" s="49" t="s">
        <v>321</v>
      </c>
      <c r="G80" s="63">
        <f>'Sub Cases Monthly'!E91</f>
        <v>4</v>
      </c>
      <c r="H80" s="63">
        <f>'Sub Cases Monthly'!F91</f>
        <v>2</v>
      </c>
      <c r="I80" s="63">
        <f>'Sub Cases Monthly'!G91</f>
        <v>3</v>
      </c>
      <c r="J80" s="63">
        <f>'Sub Cases Monthly'!H91</f>
        <v>5</v>
      </c>
      <c r="K80" s="63">
        <f>'Sub Cases Monthly'!I91</f>
        <v>2</v>
      </c>
      <c r="L80" s="63">
        <f>'Sub Cases Monthly'!J91</f>
        <v>3</v>
      </c>
      <c r="M80" s="63">
        <f>'Sub Cases Monthly'!K91</f>
        <v>5</v>
      </c>
      <c r="N80" s="63">
        <f>'Sub Cases Monthly'!L91</f>
        <v>4</v>
      </c>
      <c r="O80" s="63">
        <f>'Sub Cases Monthly'!M91</f>
        <v>2</v>
      </c>
      <c r="P80" s="63">
        <f>'Sub Cases Monthly'!N91</f>
        <v>1</v>
      </c>
      <c r="Q80" s="63">
        <f>'Sub Cases Monthly'!O91</f>
        <v>3</v>
      </c>
      <c r="R80" s="63">
        <f>'Sub Cases Monthly'!P91</f>
        <v>5</v>
      </c>
      <c r="S80" s="63">
        <v>1</v>
      </c>
      <c r="T80" s="63">
        <v>2</v>
      </c>
    </row>
    <row r="81" spans="1:20" x14ac:dyDescent="0.25">
      <c r="A81" s="49">
        <f t="shared" si="1"/>
        <v>5</v>
      </c>
      <c r="B81" s="49">
        <f t="shared" si="1"/>
        <v>20</v>
      </c>
      <c r="C81" s="49" t="s">
        <v>291</v>
      </c>
      <c r="D81" s="49" t="s">
        <v>302</v>
      </c>
      <c r="E81" s="49" t="s">
        <v>136</v>
      </c>
      <c r="F81" s="49" t="s">
        <v>212</v>
      </c>
      <c r="G81" s="63">
        <f>'Sub Cases Monthly'!E92</f>
        <v>114</v>
      </c>
      <c r="H81" s="63">
        <f>'Sub Cases Monthly'!F92</f>
        <v>102</v>
      </c>
      <c r="I81" s="63">
        <f>'Sub Cases Monthly'!G92</f>
        <v>108</v>
      </c>
      <c r="J81" s="63">
        <f>'Sub Cases Monthly'!H92</f>
        <v>150</v>
      </c>
      <c r="K81" s="63">
        <f>'Sub Cases Monthly'!I92</f>
        <v>119</v>
      </c>
      <c r="L81" s="63">
        <f>'Sub Cases Monthly'!J92</f>
        <v>142</v>
      </c>
      <c r="M81" s="63">
        <f>'Sub Cases Monthly'!K92</f>
        <v>97</v>
      </c>
      <c r="N81" s="63">
        <f>'Sub Cases Monthly'!L92</f>
        <v>106</v>
      </c>
      <c r="O81" s="63">
        <f>'Sub Cases Monthly'!M92</f>
        <v>130</v>
      </c>
      <c r="P81" s="63">
        <f>'Sub Cases Monthly'!N92</f>
        <v>124</v>
      </c>
      <c r="Q81" s="63">
        <f>'Sub Cases Monthly'!O92</f>
        <v>135</v>
      </c>
      <c r="R81" s="63">
        <f>'Sub Cases Monthly'!P92</f>
        <v>131</v>
      </c>
      <c r="S81" s="63">
        <v>1</v>
      </c>
      <c r="T81" s="63">
        <v>2</v>
      </c>
    </row>
    <row r="82" spans="1:20" x14ac:dyDescent="0.25">
      <c r="A82" s="49">
        <f t="shared" si="1"/>
        <v>5</v>
      </c>
      <c r="B82" s="49">
        <f t="shared" si="1"/>
        <v>20</v>
      </c>
      <c r="C82" s="49" t="s">
        <v>291</v>
      </c>
      <c r="D82" s="49" t="s">
        <v>302</v>
      </c>
      <c r="E82" s="49" t="s">
        <v>136</v>
      </c>
      <c r="F82" s="49" t="s">
        <v>213</v>
      </c>
      <c r="G82" s="63">
        <f>'Sub Cases Monthly'!E93</f>
        <v>120</v>
      </c>
      <c r="H82" s="63">
        <f>'Sub Cases Monthly'!F93</f>
        <v>115</v>
      </c>
      <c r="I82" s="63">
        <f>'Sub Cases Monthly'!G93</f>
        <v>84</v>
      </c>
      <c r="J82" s="63">
        <f>'Sub Cases Monthly'!H93</f>
        <v>121</v>
      </c>
      <c r="K82" s="63">
        <f>'Sub Cases Monthly'!I93</f>
        <v>97</v>
      </c>
      <c r="L82" s="63">
        <f>'Sub Cases Monthly'!J93</f>
        <v>89</v>
      </c>
      <c r="M82" s="63">
        <f>'Sub Cases Monthly'!K93</f>
        <v>54</v>
      </c>
      <c r="N82" s="63">
        <f>'Sub Cases Monthly'!L93</f>
        <v>112</v>
      </c>
      <c r="O82" s="63">
        <f>'Sub Cases Monthly'!M93</f>
        <v>126</v>
      </c>
      <c r="P82" s="63">
        <f>'Sub Cases Monthly'!N93</f>
        <v>96</v>
      </c>
      <c r="Q82" s="63">
        <f>'Sub Cases Monthly'!O93</f>
        <v>84</v>
      </c>
      <c r="R82" s="63">
        <f>'Sub Cases Monthly'!P93</f>
        <v>138</v>
      </c>
      <c r="S82" s="63">
        <v>1</v>
      </c>
      <c r="T82" s="63">
        <v>2</v>
      </c>
    </row>
    <row r="83" spans="1:20" x14ac:dyDescent="0.25">
      <c r="A83" s="49">
        <f t="shared" si="1"/>
        <v>5</v>
      </c>
      <c r="B83" s="49">
        <f t="shared" si="1"/>
        <v>20</v>
      </c>
      <c r="C83" s="49" t="s">
        <v>291</v>
      </c>
      <c r="D83" s="49" t="s">
        <v>302</v>
      </c>
      <c r="E83" s="49" t="s">
        <v>136</v>
      </c>
      <c r="F83" s="49" t="s">
        <v>214</v>
      </c>
      <c r="G83" s="63">
        <f>'Sub Cases Monthly'!E94</f>
        <v>32</v>
      </c>
      <c r="H83" s="63">
        <f>'Sub Cases Monthly'!F94</f>
        <v>29</v>
      </c>
      <c r="I83" s="63">
        <f>'Sub Cases Monthly'!G94</f>
        <v>39</v>
      </c>
      <c r="J83" s="63">
        <f>'Sub Cases Monthly'!H94</f>
        <v>41</v>
      </c>
      <c r="K83" s="63">
        <f>'Sub Cases Monthly'!I94</f>
        <v>44</v>
      </c>
      <c r="L83" s="63">
        <f>'Sub Cases Monthly'!J94</f>
        <v>39</v>
      </c>
      <c r="M83" s="63">
        <f>'Sub Cases Monthly'!K94</f>
        <v>32</v>
      </c>
      <c r="N83" s="63">
        <f>'Sub Cases Monthly'!L94</f>
        <v>32</v>
      </c>
      <c r="O83" s="63">
        <f>'Sub Cases Monthly'!M94</f>
        <v>56</v>
      </c>
      <c r="P83" s="63">
        <f>'Sub Cases Monthly'!N94</f>
        <v>31</v>
      </c>
      <c r="Q83" s="63">
        <f>'Sub Cases Monthly'!O94</f>
        <v>31</v>
      </c>
      <c r="R83" s="63">
        <f>'Sub Cases Monthly'!P94</f>
        <v>40</v>
      </c>
      <c r="S83" s="63">
        <v>1</v>
      </c>
      <c r="T83" s="63">
        <v>2</v>
      </c>
    </row>
    <row r="84" spans="1:20" x14ac:dyDescent="0.25">
      <c r="A84" s="49">
        <f t="shared" si="1"/>
        <v>5</v>
      </c>
      <c r="B84" s="49">
        <f t="shared" si="1"/>
        <v>20</v>
      </c>
      <c r="C84" s="49" t="s">
        <v>291</v>
      </c>
      <c r="D84" s="49" t="s">
        <v>302</v>
      </c>
      <c r="E84" s="49" t="s">
        <v>136</v>
      </c>
      <c r="F84" s="49" t="s">
        <v>215</v>
      </c>
      <c r="G84" s="63">
        <f>'Sub Cases Monthly'!E95</f>
        <v>2</v>
      </c>
      <c r="H84" s="63">
        <f>'Sub Cases Monthly'!F95</f>
        <v>1</v>
      </c>
      <c r="I84" s="63">
        <f>'Sub Cases Monthly'!G95</f>
        <v>2</v>
      </c>
      <c r="J84" s="63">
        <f>'Sub Cases Monthly'!H95</f>
        <v>1</v>
      </c>
      <c r="K84" s="63">
        <f>'Sub Cases Monthly'!I95</f>
        <v>0</v>
      </c>
      <c r="L84" s="63">
        <f>'Sub Cases Monthly'!J95</f>
        <v>0</v>
      </c>
      <c r="M84" s="63">
        <f>'Sub Cases Monthly'!K95</f>
        <v>0</v>
      </c>
      <c r="N84" s="63">
        <f>'Sub Cases Monthly'!L95</f>
        <v>0</v>
      </c>
      <c r="O84" s="63">
        <f>'Sub Cases Monthly'!M95</f>
        <v>4</v>
      </c>
      <c r="P84" s="63">
        <f>'Sub Cases Monthly'!N95</f>
        <v>0</v>
      </c>
      <c r="Q84" s="63">
        <f>'Sub Cases Monthly'!O95</f>
        <v>1</v>
      </c>
      <c r="R84" s="63">
        <f>'Sub Cases Monthly'!P95</f>
        <v>1</v>
      </c>
      <c r="S84" s="63">
        <v>1</v>
      </c>
      <c r="T84" s="63">
        <v>2</v>
      </c>
    </row>
    <row r="85" spans="1:20" x14ac:dyDescent="0.25">
      <c r="A85" s="49">
        <f t="shared" si="1"/>
        <v>5</v>
      </c>
      <c r="B85" s="49">
        <f t="shared" si="1"/>
        <v>20</v>
      </c>
      <c r="C85" s="49" t="s">
        <v>291</v>
      </c>
      <c r="D85" s="49" t="s">
        <v>302</v>
      </c>
      <c r="E85" s="49" t="s">
        <v>136</v>
      </c>
      <c r="F85" s="49" t="s">
        <v>216</v>
      </c>
      <c r="G85" s="63">
        <f>'Sub Cases Monthly'!E96</f>
        <v>5</v>
      </c>
      <c r="H85" s="63">
        <f>'Sub Cases Monthly'!F96</f>
        <v>8</v>
      </c>
      <c r="I85" s="63">
        <f>'Sub Cases Monthly'!G96</f>
        <v>5</v>
      </c>
      <c r="J85" s="63">
        <f>'Sub Cases Monthly'!H96</f>
        <v>23</v>
      </c>
      <c r="K85" s="63">
        <f>'Sub Cases Monthly'!I96</f>
        <v>7</v>
      </c>
      <c r="L85" s="63">
        <f>'Sub Cases Monthly'!J96</f>
        <v>7</v>
      </c>
      <c r="M85" s="63">
        <f>'Sub Cases Monthly'!K96</f>
        <v>3</v>
      </c>
      <c r="N85" s="63">
        <f>'Sub Cases Monthly'!L96</f>
        <v>6</v>
      </c>
      <c r="O85" s="63">
        <f>'Sub Cases Monthly'!M96</f>
        <v>8</v>
      </c>
      <c r="P85" s="63">
        <f>'Sub Cases Monthly'!N96</f>
        <v>5</v>
      </c>
      <c r="Q85" s="63">
        <f>'Sub Cases Monthly'!O96</f>
        <v>11</v>
      </c>
      <c r="R85" s="63">
        <f>'Sub Cases Monthly'!P96</f>
        <v>8</v>
      </c>
      <c r="S85" s="63">
        <v>1</v>
      </c>
      <c r="T85" s="63">
        <v>2</v>
      </c>
    </row>
    <row r="86" spans="1:20" x14ac:dyDescent="0.25">
      <c r="A86" s="49">
        <f t="shared" si="1"/>
        <v>5</v>
      </c>
      <c r="B86" s="49">
        <f t="shared" si="1"/>
        <v>20</v>
      </c>
      <c r="C86" s="49" t="s">
        <v>291</v>
      </c>
      <c r="D86" s="49" t="s">
        <v>302</v>
      </c>
      <c r="E86" s="49" t="s">
        <v>136</v>
      </c>
      <c r="F86" s="49" t="s">
        <v>217</v>
      </c>
      <c r="G86" s="63">
        <f>'Sub Cases Monthly'!E97</f>
        <v>0</v>
      </c>
      <c r="H86" s="63">
        <f>'Sub Cases Monthly'!F97</f>
        <v>0</v>
      </c>
      <c r="I86" s="63">
        <f>'Sub Cases Monthly'!G97</f>
        <v>0</v>
      </c>
      <c r="J86" s="63">
        <f>'Sub Cases Monthly'!H97</f>
        <v>0</v>
      </c>
      <c r="K86" s="63">
        <f>'Sub Cases Monthly'!I97</f>
        <v>0</v>
      </c>
      <c r="L86" s="63">
        <f>'Sub Cases Monthly'!J97</f>
        <v>0</v>
      </c>
      <c r="M86" s="63">
        <f>'Sub Cases Monthly'!K97</f>
        <v>0</v>
      </c>
      <c r="N86" s="63">
        <f>'Sub Cases Monthly'!L97</f>
        <v>0</v>
      </c>
      <c r="O86" s="63">
        <f>'Sub Cases Monthly'!M97</f>
        <v>0</v>
      </c>
      <c r="P86" s="63">
        <f>'Sub Cases Monthly'!N97</f>
        <v>0</v>
      </c>
      <c r="Q86" s="63">
        <f>'Sub Cases Monthly'!O97</f>
        <v>0</v>
      </c>
      <c r="R86" s="63">
        <f>'Sub Cases Monthly'!P97</f>
        <v>0</v>
      </c>
      <c r="S86" s="63">
        <v>1</v>
      </c>
      <c r="T86" s="63">
        <v>2</v>
      </c>
    </row>
    <row r="87" spans="1:20" x14ac:dyDescent="0.25">
      <c r="A87" s="49">
        <f t="shared" si="1"/>
        <v>5</v>
      </c>
      <c r="B87" s="49">
        <f t="shared" si="1"/>
        <v>20</v>
      </c>
      <c r="C87" s="49" t="s">
        <v>291</v>
      </c>
      <c r="D87" s="49" t="s">
        <v>302</v>
      </c>
      <c r="E87" s="49" t="s">
        <v>136</v>
      </c>
      <c r="F87" s="49" t="s">
        <v>218</v>
      </c>
      <c r="G87" s="63">
        <f>'Sub Cases Monthly'!E98</f>
        <v>0</v>
      </c>
      <c r="H87" s="63">
        <f>'Sub Cases Monthly'!F98</f>
        <v>0</v>
      </c>
      <c r="I87" s="63">
        <f>'Sub Cases Monthly'!G98</f>
        <v>0</v>
      </c>
      <c r="J87" s="63">
        <f>'Sub Cases Monthly'!H98</f>
        <v>0</v>
      </c>
      <c r="K87" s="63">
        <f>'Sub Cases Monthly'!I98</f>
        <v>0</v>
      </c>
      <c r="L87" s="63">
        <f>'Sub Cases Monthly'!J98</f>
        <v>0</v>
      </c>
      <c r="M87" s="63">
        <f>'Sub Cases Monthly'!K98</f>
        <v>0</v>
      </c>
      <c r="N87" s="63">
        <f>'Sub Cases Monthly'!L98</f>
        <v>0</v>
      </c>
      <c r="O87" s="63">
        <f>'Sub Cases Monthly'!M98</f>
        <v>0</v>
      </c>
      <c r="P87" s="63">
        <f>'Sub Cases Monthly'!N98</f>
        <v>0</v>
      </c>
      <c r="Q87" s="63">
        <f>'Sub Cases Monthly'!O98</f>
        <v>0</v>
      </c>
      <c r="R87" s="63">
        <f>'Sub Cases Monthly'!P98</f>
        <v>0</v>
      </c>
      <c r="S87" s="63">
        <v>1</v>
      </c>
      <c r="T87" s="63">
        <v>2</v>
      </c>
    </row>
    <row r="88" spans="1:20" x14ac:dyDescent="0.25">
      <c r="A88" s="49">
        <f t="shared" si="1"/>
        <v>5</v>
      </c>
      <c r="B88" s="49">
        <f t="shared" si="1"/>
        <v>20</v>
      </c>
      <c r="C88" s="49" t="s">
        <v>291</v>
      </c>
      <c r="D88" s="49" t="s">
        <v>302</v>
      </c>
      <c r="E88" s="49" t="s">
        <v>136</v>
      </c>
      <c r="F88" s="49" t="s">
        <v>219</v>
      </c>
      <c r="G88" s="63">
        <f>'Sub Cases Monthly'!E99</f>
        <v>0</v>
      </c>
      <c r="H88" s="63">
        <f>'Sub Cases Monthly'!F99</f>
        <v>0</v>
      </c>
      <c r="I88" s="63">
        <f>'Sub Cases Monthly'!G99</f>
        <v>0</v>
      </c>
      <c r="J88" s="63">
        <f>'Sub Cases Monthly'!H99</f>
        <v>1</v>
      </c>
      <c r="K88" s="63">
        <f>'Sub Cases Monthly'!I99</f>
        <v>0</v>
      </c>
      <c r="L88" s="63">
        <f>'Sub Cases Monthly'!J99</f>
        <v>0</v>
      </c>
      <c r="M88" s="63">
        <f>'Sub Cases Monthly'!K99</f>
        <v>0</v>
      </c>
      <c r="N88" s="63">
        <f>'Sub Cases Monthly'!L99</f>
        <v>0</v>
      </c>
      <c r="O88" s="63">
        <f>'Sub Cases Monthly'!M99</f>
        <v>0</v>
      </c>
      <c r="P88" s="63">
        <f>'Sub Cases Monthly'!N99</f>
        <v>0</v>
      </c>
      <c r="Q88" s="63">
        <f>'Sub Cases Monthly'!O99</f>
        <v>0</v>
      </c>
      <c r="R88" s="63">
        <f>'Sub Cases Monthly'!P99</f>
        <v>0</v>
      </c>
      <c r="S88" s="63">
        <v>1</v>
      </c>
      <c r="T88" s="63">
        <v>2</v>
      </c>
    </row>
    <row r="89" spans="1:20" x14ac:dyDescent="0.25">
      <c r="A89" s="49">
        <f t="shared" si="1"/>
        <v>5</v>
      </c>
      <c r="B89" s="49">
        <f t="shared" si="1"/>
        <v>20</v>
      </c>
      <c r="C89" s="49" t="s">
        <v>291</v>
      </c>
      <c r="D89" s="49" t="s">
        <v>302</v>
      </c>
      <c r="E89" s="49" t="s">
        <v>136</v>
      </c>
      <c r="F89" s="49" t="s">
        <v>322</v>
      </c>
      <c r="G89" s="63">
        <f>'Sub Cases Monthly'!E100</f>
        <v>1</v>
      </c>
      <c r="H89" s="63">
        <f>'Sub Cases Monthly'!F100</f>
        <v>1</v>
      </c>
      <c r="I89" s="63">
        <f>'Sub Cases Monthly'!G100</f>
        <v>0</v>
      </c>
      <c r="J89" s="63">
        <f>'Sub Cases Monthly'!H100</f>
        <v>0</v>
      </c>
      <c r="K89" s="63">
        <f>'Sub Cases Monthly'!I100</f>
        <v>0</v>
      </c>
      <c r="L89" s="63">
        <f>'Sub Cases Monthly'!J100</f>
        <v>0</v>
      </c>
      <c r="M89" s="63">
        <f>'Sub Cases Monthly'!K100</f>
        <v>0</v>
      </c>
      <c r="N89" s="63">
        <f>'Sub Cases Monthly'!L100</f>
        <v>0</v>
      </c>
      <c r="O89" s="63">
        <f>'Sub Cases Monthly'!M100</f>
        <v>0</v>
      </c>
      <c r="P89" s="63">
        <f>'Sub Cases Monthly'!N100</f>
        <v>0</v>
      </c>
      <c r="Q89" s="63">
        <f>'Sub Cases Monthly'!O100</f>
        <v>1</v>
      </c>
      <c r="R89" s="63">
        <f>'Sub Cases Monthly'!P100</f>
        <v>0</v>
      </c>
      <c r="S89" s="63">
        <v>1</v>
      </c>
      <c r="T89" s="63">
        <v>2</v>
      </c>
    </row>
    <row r="90" spans="1:20" x14ac:dyDescent="0.25">
      <c r="A90" s="49">
        <f t="shared" si="1"/>
        <v>5</v>
      </c>
      <c r="B90" s="49">
        <f t="shared" si="1"/>
        <v>20</v>
      </c>
      <c r="C90" s="49" t="s">
        <v>291</v>
      </c>
      <c r="D90" s="49" t="s">
        <v>302</v>
      </c>
      <c r="E90" s="49" t="s">
        <v>136</v>
      </c>
      <c r="F90" s="49" t="s">
        <v>164</v>
      </c>
      <c r="G90" s="63">
        <f>'Sub Cases Monthly'!E101</f>
        <v>0</v>
      </c>
      <c r="H90" s="63">
        <f>'Sub Cases Monthly'!F101</f>
        <v>0</v>
      </c>
      <c r="I90" s="63">
        <f>'Sub Cases Monthly'!G101</f>
        <v>0</v>
      </c>
      <c r="J90" s="63">
        <f>'Sub Cases Monthly'!H101</f>
        <v>0</v>
      </c>
      <c r="K90" s="63">
        <f>'Sub Cases Monthly'!I101</f>
        <v>0</v>
      </c>
      <c r="L90" s="63">
        <f>'Sub Cases Monthly'!J101</f>
        <v>0</v>
      </c>
      <c r="M90" s="63">
        <f>'Sub Cases Monthly'!K101</f>
        <v>0</v>
      </c>
      <c r="N90" s="63">
        <f>'Sub Cases Monthly'!L101</f>
        <v>0</v>
      </c>
      <c r="O90" s="63">
        <f>'Sub Cases Monthly'!M101</f>
        <v>0</v>
      </c>
      <c r="P90" s="63">
        <f>'Sub Cases Monthly'!N101</f>
        <v>0</v>
      </c>
      <c r="Q90" s="63">
        <f>'Sub Cases Monthly'!O101</f>
        <v>0</v>
      </c>
      <c r="R90" s="63">
        <f>'Sub Cases Monthly'!P101</f>
        <v>0</v>
      </c>
      <c r="S90" s="63">
        <v>1</v>
      </c>
      <c r="T90" s="63">
        <v>2</v>
      </c>
    </row>
    <row r="91" spans="1:20" x14ac:dyDescent="0.25">
      <c r="A91" s="49">
        <f t="shared" si="1"/>
        <v>5</v>
      </c>
      <c r="B91" s="49">
        <f t="shared" si="1"/>
        <v>20</v>
      </c>
      <c r="C91" s="49" t="s">
        <v>291</v>
      </c>
      <c r="D91" s="49" t="s">
        <v>302</v>
      </c>
      <c r="E91" s="49" t="s">
        <v>93</v>
      </c>
      <c r="F91" s="49" t="s">
        <v>220</v>
      </c>
      <c r="G91" s="63">
        <f>'Sub Cases Monthly'!E105</f>
        <v>29</v>
      </c>
      <c r="H91" s="63">
        <f>'Sub Cases Monthly'!F105</f>
        <v>28</v>
      </c>
      <c r="I91" s="63">
        <f>'Sub Cases Monthly'!G105</f>
        <v>17</v>
      </c>
      <c r="J91" s="63">
        <f>'Sub Cases Monthly'!H105</f>
        <v>21</v>
      </c>
      <c r="K91" s="63">
        <f>'Sub Cases Monthly'!I105</f>
        <v>20</v>
      </c>
      <c r="L91" s="63">
        <f>'Sub Cases Monthly'!J105</f>
        <v>29</v>
      </c>
      <c r="M91" s="63">
        <f>'Sub Cases Monthly'!K105</f>
        <v>7</v>
      </c>
      <c r="N91" s="63">
        <f>'Sub Cases Monthly'!L105</f>
        <v>14</v>
      </c>
      <c r="O91" s="63">
        <f>'Sub Cases Monthly'!M105</f>
        <v>19</v>
      </c>
      <c r="P91" s="63">
        <f>'Sub Cases Monthly'!N105</f>
        <v>22</v>
      </c>
      <c r="Q91" s="63">
        <f>'Sub Cases Monthly'!O105</f>
        <v>15</v>
      </c>
      <c r="R91" s="63">
        <f>'Sub Cases Monthly'!P105</f>
        <v>18</v>
      </c>
      <c r="S91" s="63">
        <v>1</v>
      </c>
      <c r="T91" s="63">
        <v>2</v>
      </c>
    </row>
    <row r="92" spans="1:20" x14ac:dyDescent="0.25">
      <c r="A92" s="49">
        <f t="shared" si="1"/>
        <v>5</v>
      </c>
      <c r="B92" s="49">
        <f t="shared" si="1"/>
        <v>20</v>
      </c>
      <c r="C92" s="49" t="s">
        <v>291</v>
      </c>
      <c r="D92" s="49" t="s">
        <v>302</v>
      </c>
      <c r="E92" s="49" t="s">
        <v>93</v>
      </c>
      <c r="F92" s="49" t="s">
        <v>221</v>
      </c>
      <c r="G92" s="63">
        <f>'Sub Cases Monthly'!E106</f>
        <v>177</v>
      </c>
      <c r="H92" s="63">
        <f>'Sub Cases Monthly'!F106</f>
        <v>136</v>
      </c>
      <c r="I92" s="63">
        <f>'Sub Cases Monthly'!G106</f>
        <v>134</v>
      </c>
      <c r="J92" s="63">
        <f>'Sub Cases Monthly'!H106</f>
        <v>161</v>
      </c>
      <c r="K92" s="63">
        <f>'Sub Cases Monthly'!I106</f>
        <v>146</v>
      </c>
      <c r="L92" s="63">
        <f>'Sub Cases Monthly'!J106</f>
        <v>133</v>
      </c>
      <c r="M92" s="63">
        <f>'Sub Cases Monthly'!K106</f>
        <v>119</v>
      </c>
      <c r="N92" s="63">
        <f>'Sub Cases Monthly'!L106</f>
        <v>140</v>
      </c>
      <c r="O92" s="63">
        <f>'Sub Cases Monthly'!M106</f>
        <v>179</v>
      </c>
      <c r="P92" s="63">
        <f>'Sub Cases Monthly'!N106</f>
        <v>186</v>
      </c>
      <c r="Q92" s="63">
        <f>'Sub Cases Monthly'!O106</f>
        <v>176</v>
      </c>
      <c r="R92" s="63">
        <f>'Sub Cases Monthly'!P106</f>
        <v>173</v>
      </c>
      <c r="S92" s="63">
        <v>1</v>
      </c>
      <c r="T92" s="63">
        <v>2</v>
      </c>
    </row>
    <row r="93" spans="1:20" x14ac:dyDescent="0.25">
      <c r="A93" s="49">
        <f t="shared" si="1"/>
        <v>5</v>
      </c>
      <c r="B93" s="49">
        <f t="shared" si="1"/>
        <v>20</v>
      </c>
      <c r="C93" s="49" t="s">
        <v>291</v>
      </c>
      <c r="D93" s="49" t="s">
        <v>302</v>
      </c>
      <c r="E93" s="49" t="s">
        <v>93</v>
      </c>
      <c r="F93" s="49" t="s">
        <v>222</v>
      </c>
      <c r="G93" s="63">
        <f>'Sub Cases Monthly'!E107</f>
        <v>260</v>
      </c>
      <c r="H93" s="63">
        <f>'Sub Cases Monthly'!F107</f>
        <v>197</v>
      </c>
      <c r="I93" s="63">
        <f>'Sub Cases Monthly'!G107</f>
        <v>179</v>
      </c>
      <c r="J93" s="63">
        <f>'Sub Cases Monthly'!H107</f>
        <v>210</v>
      </c>
      <c r="K93" s="63">
        <f>'Sub Cases Monthly'!I107</f>
        <v>202</v>
      </c>
      <c r="L93" s="63">
        <f>'Sub Cases Monthly'!J107</f>
        <v>193</v>
      </c>
      <c r="M93" s="63">
        <f>'Sub Cases Monthly'!K107</f>
        <v>156</v>
      </c>
      <c r="N93" s="63">
        <f>'Sub Cases Monthly'!L107</f>
        <v>147</v>
      </c>
      <c r="O93" s="63">
        <f>'Sub Cases Monthly'!M107</f>
        <v>255</v>
      </c>
      <c r="P93" s="63">
        <f>'Sub Cases Monthly'!N107</f>
        <v>215</v>
      </c>
      <c r="Q93" s="63">
        <f>'Sub Cases Monthly'!O107</f>
        <v>216</v>
      </c>
      <c r="R93" s="63">
        <f>'Sub Cases Monthly'!P107</f>
        <v>201</v>
      </c>
      <c r="S93" s="63">
        <v>1</v>
      </c>
      <c r="T93" s="63">
        <v>2</v>
      </c>
    </row>
    <row r="94" spans="1:20" x14ac:dyDescent="0.25">
      <c r="A94" s="49">
        <f t="shared" si="1"/>
        <v>5</v>
      </c>
      <c r="B94" s="49">
        <f t="shared" si="1"/>
        <v>20</v>
      </c>
      <c r="C94" s="49" t="s">
        <v>291</v>
      </c>
      <c r="D94" s="49" t="s">
        <v>302</v>
      </c>
      <c r="E94" s="49" t="s">
        <v>93</v>
      </c>
      <c r="F94" s="49" t="s">
        <v>223</v>
      </c>
      <c r="G94" s="63">
        <f>'Sub Cases Monthly'!E108</f>
        <v>32</v>
      </c>
      <c r="H94" s="63">
        <f>'Sub Cases Monthly'!F108</f>
        <v>20</v>
      </c>
      <c r="I94" s="63">
        <f>'Sub Cases Monthly'!G108</f>
        <v>10</v>
      </c>
      <c r="J94" s="63">
        <f>'Sub Cases Monthly'!H108</f>
        <v>17</v>
      </c>
      <c r="K94" s="63">
        <f>'Sub Cases Monthly'!I108</f>
        <v>14</v>
      </c>
      <c r="L94" s="63">
        <f>'Sub Cases Monthly'!J108</f>
        <v>26</v>
      </c>
      <c r="M94" s="63">
        <f>'Sub Cases Monthly'!K108</f>
        <v>4</v>
      </c>
      <c r="N94" s="63">
        <f>'Sub Cases Monthly'!L108</f>
        <v>2</v>
      </c>
      <c r="O94" s="63">
        <f>'Sub Cases Monthly'!M108</f>
        <v>29</v>
      </c>
      <c r="P94" s="63">
        <f>'Sub Cases Monthly'!N108</f>
        <v>24</v>
      </c>
      <c r="Q94" s="63">
        <f>'Sub Cases Monthly'!O108</f>
        <v>29</v>
      </c>
      <c r="R94" s="63">
        <f>'Sub Cases Monthly'!P108</f>
        <v>23</v>
      </c>
      <c r="S94" s="63">
        <v>1</v>
      </c>
      <c r="T94" s="63">
        <v>2</v>
      </c>
    </row>
    <row r="95" spans="1:20" x14ac:dyDescent="0.25">
      <c r="A95" s="49">
        <f t="shared" si="1"/>
        <v>5</v>
      </c>
      <c r="B95" s="49">
        <f t="shared" si="1"/>
        <v>20</v>
      </c>
      <c r="C95" s="49" t="s">
        <v>291</v>
      </c>
      <c r="D95" s="49" t="s">
        <v>302</v>
      </c>
      <c r="E95" s="49" t="s">
        <v>93</v>
      </c>
      <c r="F95" s="49" t="s">
        <v>224</v>
      </c>
      <c r="G95" s="63">
        <f>'Sub Cases Monthly'!E109</f>
        <v>1</v>
      </c>
      <c r="H95" s="63">
        <f>'Sub Cases Monthly'!F109</f>
        <v>3</v>
      </c>
      <c r="I95" s="63">
        <f>'Sub Cases Monthly'!G109</f>
        <v>2</v>
      </c>
      <c r="J95" s="63">
        <f>'Sub Cases Monthly'!H109</f>
        <v>2</v>
      </c>
      <c r="K95" s="63">
        <f>'Sub Cases Monthly'!I109</f>
        <v>2</v>
      </c>
      <c r="L95" s="63">
        <f>'Sub Cases Monthly'!J109</f>
        <v>2</v>
      </c>
      <c r="M95" s="63">
        <f>'Sub Cases Monthly'!K109</f>
        <v>0</v>
      </c>
      <c r="N95" s="63">
        <f>'Sub Cases Monthly'!L109</f>
        <v>0</v>
      </c>
      <c r="O95" s="63">
        <f>'Sub Cases Monthly'!M109</f>
        <v>2</v>
      </c>
      <c r="P95" s="63">
        <f>'Sub Cases Monthly'!N109</f>
        <v>3</v>
      </c>
      <c r="Q95" s="63">
        <f>'Sub Cases Monthly'!O109</f>
        <v>0</v>
      </c>
      <c r="R95" s="63">
        <f>'Sub Cases Monthly'!P109</f>
        <v>0</v>
      </c>
      <c r="S95" s="63">
        <v>1</v>
      </c>
      <c r="T95" s="63">
        <v>2</v>
      </c>
    </row>
    <row r="96" spans="1:20" x14ac:dyDescent="0.25">
      <c r="A96" s="49">
        <f t="shared" si="1"/>
        <v>5</v>
      </c>
      <c r="B96" s="49">
        <f t="shared" si="1"/>
        <v>20</v>
      </c>
      <c r="C96" s="49" t="s">
        <v>291</v>
      </c>
      <c r="D96" s="49" t="s">
        <v>302</v>
      </c>
      <c r="E96" s="49" t="s">
        <v>93</v>
      </c>
      <c r="F96" s="49" t="s">
        <v>225</v>
      </c>
      <c r="G96" s="63">
        <f>'Sub Cases Monthly'!E110</f>
        <v>17</v>
      </c>
      <c r="H96" s="63">
        <f>'Sub Cases Monthly'!F110</f>
        <v>20</v>
      </c>
      <c r="I96" s="63">
        <f>'Sub Cases Monthly'!G110</f>
        <v>16</v>
      </c>
      <c r="J96" s="63">
        <f>'Sub Cases Monthly'!H110</f>
        <v>12</v>
      </c>
      <c r="K96" s="63">
        <f>'Sub Cases Monthly'!I110</f>
        <v>22</v>
      </c>
      <c r="L96" s="63">
        <f>'Sub Cases Monthly'!J110</f>
        <v>11</v>
      </c>
      <c r="M96" s="63">
        <f>'Sub Cases Monthly'!K110</f>
        <v>6</v>
      </c>
      <c r="N96" s="63">
        <f>'Sub Cases Monthly'!L110</f>
        <v>7</v>
      </c>
      <c r="O96" s="63">
        <f>'Sub Cases Monthly'!M110</f>
        <v>5</v>
      </c>
      <c r="P96" s="63">
        <f>'Sub Cases Monthly'!N110</f>
        <v>9</v>
      </c>
      <c r="Q96" s="63">
        <f>'Sub Cases Monthly'!O110</f>
        <v>13</v>
      </c>
      <c r="R96" s="63">
        <f>'Sub Cases Monthly'!P110</f>
        <v>18</v>
      </c>
      <c r="S96" s="63">
        <v>1</v>
      </c>
      <c r="T96" s="63">
        <v>2</v>
      </c>
    </row>
    <row r="97" spans="1:21" x14ac:dyDescent="0.25">
      <c r="A97" s="49">
        <f t="shared" si="1"/>
        <v>5</v>
      </c>
      <c r="B97" s="49">
        <f t="shared" si="1"/>
        <v>20</v>
      </c>
      <c r="C97" s="49" t="s">
        <v>291</v>
      </c>
      <c r="D97" s="49" t="s">
        <v>302</v>
      </c>
      <c r="E97" s="49" t="s">
        <v>93</v>
      </c>
      <c r="F97" s="49" t="s">
        <v>226</v>
      </c>
      <c r="G97" s="63">
        <f>'Sub Cases Monthly'!E111</f>
        <v>13</v>
      </c>
      <c r="H97" s="63">
        <f>'Sub Cases Monthly'!F111</f>
        <v>29</v>
      </c>
      <c r="I97" s="63">
        <f>'Sub Cases Monthly'!G111</f>
        <v>14</v>
      </c>
      <c r="J97" s="63">
        <f>'Sub Cases Monthly'!H111</f>
        <v>18</v>
      </c>
      <c r="K97" s="63">
        <f>'Sub Cases Monthly'!I111</f>
        <v>15</v>
      </c>
      <c r="L97" s="63">
        <f>'Sub Cases Monthly'!J111</f>
        <v>14</v>
      </c>
      <c r="M97" s="63">
        <f>'Sub Cases Monthly'!K111</f>
        <v>17</v>
      </c>
      <c r="N97" s="63">
        <f>'Sub Cases Monthly'!L111</f>
        <v>19</v>
      </c>
      <c r="O97" s="63">
        <f>'Sub Cases Monthly'!M111</f>
        <v>18</v>
      </c>
      <c r="P97" s="63">
        <f>'Sub Cases Monthly'!N111</f>
        <v>10</v>
      </c>
      <c r="Q97" s="63">
        <f>'Sub Cases Monthly'!O111</f>
        <v>19</v>
      </c>
      <c r="R97" s="63">
        <f>'Sub Cases Monthly'!P111</f>
        <v>19</v>
      </c>
      <c r="S97" s="63">
        <v>1</v>
      </c>
      <c r="T97" s="63">
        <v>2</v>
      </c>
    </row>
    <row r="98" spans="1:21" x14ac:dyDescent="0.25">
      <c r="A98" s="49">
        <f t="shared" si="1"/>
        <v>5</v>
      </c>
      <c r="B98" s="49">
        <f t="shared" si="1"/>
        <v>20</v>
      </c>
      <c r="C98" s="49" t="s">
        <v>291</v>
      </c>
      <c r="D98" s="49" t="s">
        <v>302</v>
      </c>
      <c r="E98" s="49" t="s">
        <v>93</v>
      </c>
      <c r="F98" s="49" t="s">
        <v>227</v>
      </c>
      <c r="G98" s="63">
        <f>'Sub Cases Monthly'!E112</f>
        <v>27</v>
      </c>
      <c r="H98" s="63">
        <f>'Sub Cases Monthly'!F112</f>
        <v>15</v>
      </c>
      <c r="I98" s="63">
        <f>'Sub Cases Monthly'!G112</f>
        <v>11</v>
      </c>
      <c r="J98" s="63">
        <f>'Sub Cases Monthly'!H112</f>
        <v>17</v>
      </c>
      <c r="K98" s="63">
        <f>'Sub Cases Monthly'!I112</f>
        <v>25</v>
      </c>
      <c r="L98" s="63">
        <f>'Sub Cases Monthly'!J112</f>
        <v>16</v>
      </c>
      <c r="M98" s="63">
        <f>'Sub Cases Monthly'!K112</f>
        <v>6</v>
      </c>
      <c r="N98" s="63">
        <f>'Sub Cases Monthly'!L112</f>
        <v>16</v>
      </c>
      <c r="O98" s="63">
        <f>'Sub Cases Monthly'!M112</f>
        <v>21</v>
      </c>
      <c r="P98" s="63">
        <f>'Sub Cases Monthly'!N112</f>
        <v>23</v>
      </c>
      <c r="Q98" s="63">
        <f>'Sub Cases Monthly'!O112</f>
        <v>22</v>
      </c>
      <c r="R98" s="63">
        <f>'Sub Cases Monthly'!P112</f>
        <v>22</v>
      </c>
      <c r="S98" s="63">
        <v>1</v>
      </c>
      <c r="T98" s="63">
        <v>2</v>
      </c>
    </row>
    <row r="99" spans="1:21" x14ac:dyDescent="0.25">
      <c r="A99" s="49">
        <f t="shared" si="1"/>
        <v>5</v>
      </c>
      <c r="B99" s="49">
        <f t="shared" si="1"/>
        <v>20</v>
      </c>
      <c r="C99" s="49" t="s">
        <v>291</v>
      </c>
      <c r="D99" s="49" t="s">
        <v>302</v>
      </c>
      <c r="E99" s="49" t="s">
        <v>93</v>
      </c>
      <c r="F99" s="49" t="s">
        <v>228</v>
      </c>
      <c r="G99" s="63">
        <f>'Sub Cases Monthly'!E113</f>
        <v>37</v>
      </c>
      <c r="H99" s="63">
        <f>'Sub Cases Monthly'!F113</f>
        <v>27</v>
      </c>
      <c r="I99" s="63">
        <f>'Sub Cases Monthly'!G113</f>
        <v>21</v>
      </c>
      <c r="J99" s="63">
        <f>'Sub Cases Monthly'!H113</f>
        <v>33</v>
      </c>
      <c r="K99" s="63">
        <f>'Sub Cases Monthly'!I113</f>
        <v>25</v>
      </c>
      <c r="L99" s="63">
        <f>'Sub Cases Monthly'!J113</f>
        <v>41</v>
      </c>
      <c r="M99" s="63">
        <f>'Sub Cases Monthly'!K113</f>
        <v>26</v>
      </c>
      <c r="N99" s="63">
        <f>'Sub Cases Monthly'!L113</f>
        <v>39</v>
      </c>
      <c r="O99" s="63">
        <f>'Sub Cases Monthly'!M113</f>
        <v>41</v>
      </c>
      <c r="P99" s="63">
        <f>'Sub Cases Monthly'!N113</f>
        <v>39</v>
      </c>
      <c r="Q99" s="63">
        <f>'Sub Cases Monthly'!O113</f>
        <v>22</v>
      </c>
      <c r="R99" s="63">
        <f>'Sub Cases Monthly'!P113</f>
        <v>22</v>
      </c>
      <c r="S99" s="63">
        <v>1</v>
      </c>
      <c r="T99" s="63">
        <v>2</v>
      </c>
    </row>
    <row r="100" spans="1:21" x14ac:dyDescent="0.25">
      <c r="A100" s="49">
        <f t="shared" si="1"/>
        <v>5</v>
      </c>
      <c r="B100" s="49">
        <f t="shared" si="1"/>
        <v>20</v>
      </c>
      <c r="C100" s="49" t="s">
        <v>291</v>
      </c>
      <c r="D100" s="49" t="s">
        <v>302</v>
      </c>
      <c r="E100" s="49" t="s">
        <v>93</v>
      </c>
      <c r="F100" s="49" t="s">
        <v>229</v>
      </c>
      <c r="G100" s="63">
        <f>'Sub Cases Monthly'!E114</f>
        <v>55</v>
      </c>
      <c r="H100" s="63">
        <f>'Sub Cases Monthly'!F114</f>
        <v>44</v>
      </c>
      <c r="I100" s="63">
        <f>'Sub Cases Monthly'!G114</f>
        <v>35</v>
      </c>
      <c r="J100" s="63">
        <f>'Sub Cases Monthly'!H114</f>
        <v>59</v>
      </c>
      <c r="K100" s="63">
        <f>'Sub Cases Monthly'!I114</f>
        <v>59</v>
      </c>
      <c r="L100" s="63">
        <f>'Sub Cases Monthly'!J114</f>
        <v>65</v>
      </c>
      <c r="M100" s="63">
        <f>'Sub Cases Monthly'!K114</f>
        <v>50</v>
      </c>
      <c r="N100" s="63">
        <f>'Sub Cases Monthly'!L114</f>
        <v>41</v>
      </c>
      <c r="O100" s="63">
        <f>'Sub Cases Monthly'!M114</f>
        <v>43</v>
      </c>
      <c r="P100" s="63">
        <f>'Sub Cases Monthly'!N114</f>
        <v>29</v>
      </c>
      <c r="Q100" s="63">
        <f>'Sub Cases Monthly'!O114</f>
        <v>41</v>
      </c>
      <c r="R100" s="63">
        <f>'Sub Cases Monthly'!P114</f>
        <v>41</v>
      </c>
      <c r="S100" s="63">
        <v>1</v>
      </c>
      <c r="T100" s="63">
        <v>2</v>
      </c>
    </row>
    <row r="101" spans="1:21" x14ac:dyDescent="0.25">
      <c r="A101" s="49">
        <f t="shared" ref="A101:B132" si="2">A$21</f>
        <v>5</v>
      </c>
      <c r="B101" s="49">
        <f t="shared" si="2"/>
        <v>20</v>
      </c>
      <c r="C101" s="49" t="s">
        <v>291</v>
      </c>
      <c r="D101" s="49" t="s">
        <v>302</v>
      </c>
      <c r="E101" s="49" t="s">
        <v>93</v>
      </c>
      <c r="F101" s="49" t="s">
        <v>164</v>
      </c>
      <c r="G101" s="63">
        <f>'Sub Cases Monthly'!E115</f>
        <v>0</v>
      </c>
      <c r="H101" s="63">
        <f>'Sub Cases Monthly'!F115</f>
        <v>0</v>
      </c>
      <c r="I101" s="63">
        <f>'Sub Cases Monthly'!G115</f>
        <v>0</v>
      </c>
      <c r="J101" s="63">
        <f>'Sub Cases Monthly'!H115</f>
        <v>0</v>
      </c>
      <c r="K101" s="63">
        <f>'Sub Cases Monthly'!I115</f>
        <v>0</v>
      </c>
      <c r="L101" s="63">
        <f>'Sub Cases Monthly'!J115</f>
        <v>0</v>
      </c>
      <c r="M101" s="63">
        <f>'Sub Cases Monthly'!K115</f>
        <v>0</v>
      </c>
      <c r="N101" s="63">
        <f>'Sub Cases Monthly'!L115</f>
        <v>0</v>
      </c>
      <c r="O101" s="63">
        <f>'Sub Cases Monthly'!M115</f>
        <v>0</v>
      </c>
      <c r="P101" s="63">
        <f>'Sub Cases Monthly'!N115</f>
        <v>0</v>
      </c>
      <c r="Q101" s="63">
        <f>'Sub Cases Monthly'!O115</f>
        <v>0</v>
      </c>
      <c r="R101" s="63">
        <f>'Sub Cases Monthly'!P115</f>
        <v>0</v>
      </c>
      <c r="S101" s="63">
        <v>1</v>
      </c>
      <c r="T101" s="63">
        <v>2</v>
      </c>
    </row>
    <row r="102" spans="1:21" x14ac:dyDescent="0.25">
      <c r="A102" s="49">
        <f t="shared" si="2"/>
        <v>5</v>
      </c>
      <c r="B102" s="49">
        <f t="shared" si="2"/>
        <v>20</v>
      </c>
      <c r="C102" s="49" t="s">
        <v>291</v>
      </c>
      <c r="D102" s="49" t="s">
        <v>302</v>
      </c>
      <c r="E102" s="49" t="s">
        <v>139</v>
      </c>
      <c r="F102" s="49" t="s">
        <v>230</v>
      </c>
      <c r="G102" s="63">
        <f>'Sub Cases Monthly'!E119</f>
        <v>26</v>
      </c>
      <c r="H102" s="63">
        <f>'Sub Cases Monthly'!F119</f>
        <v>27</v>
      </c>
      <c r="I102" s="63">
        <f>'Sub Cases Monthly'!G119</f>
        <v>14</v>
      </c>
      <c r="J102" s="63">
        <f>'Sub Cases Monthly'!H119</f>
        <v>24</v>
      </c>
      <c r="K102" s="63">
        <f>'Sub Cases Monthly'!I119</f>
        <v>38</v>
      </c>
      <c r="L102" s="63">
        <f>'Sub Cases Monthly'!J119</f>
        <v>28</v>
      </c>
      <c r="M102" s="63">
        <f>'Sub Cases Monthly'!K119</f>
        <v>20</v>
      </c>
      <c r="N102" s="63">
        <f>'Sub Cases Monthly'!L119</f>
        <v>35</v>
      </c>
      <c r="O102" s="63">
        <f>'Sub Cases Monthly'!M119</f>
        <v>33</v>
      </c>
      <c r="P102" s="63">
        <f>'Sub Cases Monthly'!N119</f>
        <v>34</v>
      </c>
      <c r="Q102" s="63">
        <f>'Sub Cases Monthly'!O119</f>
        <v>36</v>
      </c>
      <c r="R102" s="63">
        <f>'Sub Cases Monthly'!P119</f>
        <v>38</v>
      </c>
      <c r="S102" s="63">
        <v>1</v>
      </c>
      <c r="T102" s="63">
        <v>2</v>
      </c>
    </row>
    <row r="103" spans="1:21" x14ac:dyDescent="0.25">
      <c r="A103" s="49">
        <f t="shared" si="2"/>
        <v>5</v>
      </c>
      <c r="B103" s="49">
        <f t="shared" si="2"/>
        <v>20</v>
      </c>
      <c r="C103" s="49" t="s">
        <v>291</v>
      </c>
      <c r="D103" s="49" t="s">
        <v>302</v>
      </c>
      <c r="E103" s="49" t="s">
        <v>139</v>
      </c>
      <c r="F103" s="49" t="s">
        <v>231</v>
      </c>
      <c r="G103" s="63">
        <f>'Sub Cases Monthly'!E120</f>
        <v>1</v>
      </c>
      <c r="H103" s="63">
        <f>'Sub Cases Monthly'!F120</f>
        <v>0</v>
      </c>
      <c r="I103" s="63">
        <f>'Sub Cases Monthly'!G120</f>
        <v>0</v>
      </c>
      <c r="J103" s="63">
        <f>'Sub Cases Monthly'!H120</f>
        <v>0</v>
      </c>
      <c r="K103" s="63">
        <f>'Sub Cases Monthly'!I120</f>
        <v>0</v>
      </c>
      <c r="L103" s="63">
        <f>'Sub Cases Monthly'!J120</f>
        <v>0</v>
      </c>
      <c r="M103" s="63">
        <f>'Sub Cases Monthly'!K120</f>
        <v>0</v>
      </c>
      <c r="N103" s="63">
        <f>'Sub Cases Monthly'!L120</f>
        <v>0</v>
      </c>
      <c r="O103" s="63">
        <f>'Sub Cases Monthly'!M120</f>
        <v>0</v>
      </c>
      <c r="P103" s="63">
        <f>'Sub Cases Monthly'!N120</f>
        <v>0</v>
      </c>
      <c r="Q103" s="63">
        <f>'Sub Cases Monthly'!O120</f>
        <v>0</v>
      </c>
      <c r="R103" s="63">
        <f>'Sub Cases Monthly'!P120</f>
        <v>0</v>
      </c>
      <c r="S103" s="63">
        <v>1</v>
      </c>
      <c r="T103" s="63">
        <v>2</v>
      </c>
    </row>
    <row r="104" spans="1:21" x14ac:dyDescent="0.25">
      <c r="A104" s="49">
        <f t="shared" si="2"/>
        <v>5</v>
      </c>
      <c r="B104" s="49">
        <f t="shared" si="2"/>
        <v>20</v>
      </c>
      <c r="C104" s="49" t="s">
        <v>291</v>
      </c>
      <c r="D104" s="49" t="s">
        <v>302</v>
      </c>
      <c r="E104" s="49" t="s">
        <v>139</v>
      </c>
      <c r="F104" s="49" t="s">
        <v>232</v>
      </c>
      <c r="G104" s="63">
        <f>'Sub Cases Monthly'!E121</f>
        <v>1</v>
      </c>
      <c r="H104" s="63">
        <f>'Sub Cases Monthly'!F121</f>
        <v>0</v>
      </c>
      <c r="I104" s="63">
        <f>'Sub Cases Monthly'!G121</f>
        <v>0</v>
      </c>
      <c r="J104" s="63">
        <f>'Sub Cases Monthly'!H121</f>
        <v>0</v>
      </c>
      <c r="K104" s="63">
        <f>'Sub Cases Monthly'!I121</f>
        <v>0</v>
      </c>
      <c r="L104" s="63">
        <f>'Sub Cases Monthly'!J121</f>
        <v>0</v>
      </c>
      <c r="M104" s="63">
        <f>'Sub Cases Monthly'!K121</f>
        <v>0</v>
      </c>
      <c r="N104" s="63">
        <f>'Sub Cases Monthly'!L121</f>
        <v>0</v>
      </c>
      <c r="O104" s="63">
        <f>'Sub Cases Monthly'!M121</f>
        <v>1</v>
      </c>
      <c r="P104" s="63">
        <f>'Sub Cases Monthly'!N121</f>
        <v>0</v>
      </c>
      <c r="Q104" s="63">
        <f>'Sub Cases Monthly'!O121</f>
        <v>0</v>
      </c>
      <c r="R104" s="63">
        <f>'Sub Cases Monthly'!P121</f>
        <v>0</v>
      </c>
      <c r="S104" s="63">
        <v>1</v>
      </c>
      <c r="T104" s="63">
        <v>2</v>
      </c>
    </row>
    <row r="105" spans="1:21" x14ac:dyDescent="0.25">
      <c r="A105" s="49">
        <f t="shared" si="2"/>
        <v>5</v>
      </c>
      <c r="B105" s="49">
        <f t="shared" si="2"/>
        <v>20</v>
      </c>
      <c r="C105" s="49" t="s">
        <v>291</v>
      </c>
      <c r="D105" s="49" t="s">
        <v>302</v>
      </c>
      <c r="E105" s="49" t="s">
        <v>139</v>
      </c>
      <c r="F105" s="49" t="s">
        <v>233</v>
      </c>
      <c r="G105" s="63">
        <f>'Sub Cases Monthly'!E122</f>
        <v>0</v>
      </c>
      <c r="H105" s="63">
        <f>'Sub Cases Monthly'!F122</f>
        <v>0</v>
      </c>
      <c r="I105" s="63">
        <f>'Sub Cases Monthly'!G122</f>
        <v>0</v>
      </c>
      <c r="J105" s="63">
        <f>'Sub Cases Monthly'!H122</f>
        <v>0</v>
      </c>
      <c r="K105" s="63">
        <f>'Sub Cases Monthly'!I122</f>
        <v>2</v>
      </c>
      <c r="L105" s="63">
        <f>'Sub Cases Monthly'!J122</f>
        <v>1</v>
      </c>
      <c r="M105" s="63">
        <f>'Sub Cases Monthly'!K122</f>
        <v>0</v>
      </c>
      <c r="N105" s="63">
        <f>'Sub Cases Monthly'!L122</f>
        <v>0</v>
      </c>
      <c r="O105" s="63">
        <f>'Sub Cases Monthly'!M122</f>
        <v>0</v>
      </c>
      <c r="P105" s="63">
        <f>'Sub Cases Monthly'!N122</f>
        <v>1</v>
      </c>
      <c r="Q105" s="63">
        <f>'Sub Cases Monthly'!O122</f>
        <v>0</v>
      </c>
      <c r="R105" s="63">
        <f>'Sub Cases Monthly'!P122</f>
        <v>0</v>
      </c>
      <c r="S105" s="63">
        <v>1</v>
      </c>
      <c r="T105" s="63">
        <v>2</v>
      </c>
    </row>
    <row r="106" spans="1:21" x14ac:dyDescent="0.25">
      <c r="A106" s="49">
        <f t="shared" si="2"/>
        <v>5</v>
      </c>
      <c r="B106" s="49">
        <f t="shared" si="2"/>
        <v>20</v>
      </c>
      <c r="C106" s="49" t="s">
        <v>291</v>
      </c>
      <c r="D106" s="49" t="s">
        <v>302</v>
      </c>
      <c r="E106" s="49" t="s">
        <v>139</v>
      </c>
      <c r="F106" s="49" t="s">
        <v>234</v>
      </c>
      <c r="G106" s="63">
        <f>'Sub Cases Monthly'!E123</f>
        <v>0</v>
      </c>
      <c r="H106" s="63">
        <f>'Sub Cases Monthly'!F123</f>
        <v>0</v>
      </c>
      <c r="I106" s="63">
        <f>'Sub Cases Monthly'!G123</f>
        <v>0</v>
      </c>
      <c r="J106" s="63">
        <f>'Sub Cases Monthly'!H123</f>
        <v>0</v>
      </c>
      <c r="K106" s="63">
        <f>'Sub Cases Monthly'!I123</f>
        <v>0</v>
      </c>
      <c r="L106" s="63">
        <f>'Sub Cases Monthly'!J123</f>
        <v>0</v>
      </c>
      <c r="M106" s="63">
        <f>'Sub Cases Monthly'!K123</f>
        <v>0</v>
      </c>
      <c r="N106" s="63">
        <f>'Sub Cases Monthly'!L123</f>
        <v>0</v>
      </c>
      <c r="O106" s="63">
        <f>'Sub Cases Monthly'!M123</f>
        <v>0</v>
      </c>
      <c r="P106" s="63">
        <f>'Sub Cases Monthly'!N123</f>
        <v>0</v>
      </c>
      <c r="Q106" s="63">
        <f>'Sub Cases Monthly'!O123</f>
        <v>0</v>
      </c>
      <c r="R106" s="63">
        <f>'Sub Cases Monthly'!P123</f>
        <v>0</v>
      </c>
      <c r="S106" s="63">
        <v>1</v>
      </c>
      <c r="T106" s="63">
        <v>2</v>
      </c>
    </row>
    <row r="107" spans="1:21" x14ac:dyDescent="0.25">
      <c r="A107" s="49">
        <f t="shared" si="2"/>
        <v>5</v>
      </c>
      <c r="B107" s="49">
        <f t="shared" si="2"/>
        <v>20</v>
      </c>
      <c r="C107" s="49" t="s">
        <v>291</v>
      </c>
      <c r="D107" s="49" t="s">
        <v>302</v>
      </c>
      <c r="E107" s="49" t="s">
        <v>139</v>
      </c>
      <c r="F107" s="49" t="s">
        <v>172</v>
      </c>
      <c r="G107" s="63">
        <f>'Sub Cases Monthly'!E124</f>
        <v>0</v>
      </c>
      <c r="H107" s="63">
        <f>'Sub Cases Monthly'!F124</f>
        <v>0</v>
      </c>
      <c r="I107" s="63">
        <f>'Sub Cases Monthly'!G124</f>
        <v>0</v>
      </c>
      <c r="J107" s="63">
        <f>'Sub Cases Monthly'!H124</f>
        <v>0</v>
      </c>
      <c r="K107" s="63">
        <f>'Sub Cases Monthly'!I124</f>
        <v>0</v>
      </c>
      <c r="L107" s="63">
        <f>'Sub Cases Monthly'!J124</f>
        <v>0</v>
      </c>
      <c r="M107" s="63">
        <f>'Sub Cases Monthly'!K124</f>
        <v>0</v>
      </c>
      <c r="N107" s="63">
        <f>'Sub Cases Monthly'!L124</f>
        <v>0</v>
      </c>
      <c r="O107" s="63">
        <f>'Sub Cases Monthly'!M124</f>
        <v>0</v>
      </c>
      <c r="P107" s="63">
        <f>'Sub Cases Monthly'!N124</f>
        <v>0</v>
      </c>
      <c r="Q107" s="63">
        <f>'Sub Cases Monthly'!O124</f>
        <v>0</v>
      </c>
      <c r="R107" s="63">
        <f>'Sub Cases Monthly'!P124</f>
        <v>0</v>
      </c>
      <c r="S107" s="63">
        <v>1</v>
      </c>
      <c r="T107" s="63">
        <v>2</v>
      </c>
    </row>
    <row r="108" spans="1:21" x14ac:dyDescent="0.25">
      <c r="A108" s="49">
        <f t="shared" si="2"/>
        <v>5</v>
      </c>
      <c r="B108" s="49">
        <f t="shared" si="2"/>
        <v>20</v>
      </c>
      <c r="C108" s="49" t="s">
        <v>291</v>
      </c>
      <c r="D108" s="49" t="s">
        <v>302</v>
      </c>
      <c r="E108" s="49" t="s">
        <v>139</v>
      </c>
      <c r="F108" s="49" t="s">
        <v>235</v>
      </c>
      <c r="G108" s="63">
        <f>'Sub Cases Monthly'!E125</f>
        <v>1</v>
      </c>
      <c r="H108" s="63">
        <f>'Sub Cases Monthly'!F125</f>
        <v>0</v>
      </c>
      <c r="I108" s="63">
        <f>'Sub Cases Monthly'!G125</f>
        <v>0</v>
      </c>
      <c r="J108" s="63">
        <f>'Sub Cases Monthly'!H125</f>
        <v>0</v>
      </c>
      <c r="K108" s="63">
        <f>'Sub Cases Monthly'!I125</f>
        <v>0</v>
      </c>
      <c r="L108" s="63">
        <f>'Sub Cases Monthly'!J125</f>
        <v>1</v>
      </c>
      <c r="M108" s="63">
        <f>'Sub Cases Monthly'!K125</f>
        <v>0</v>
      </c>
      <c r="N108" s="63">
        <f>'Sub Cases Monthly'!L125</f>
        <v>0</v>
      </c>
      <c r="O108" s="63">
        <f>'Sub Cases Monthly'!M125</f>
        <v>0</v>
      </c>
      <c r="P108" s="63">
        <f>'Sub Cases Monthly'!N125</f>
        <v>0</v>
      </c>
      <c r="Q108" s="63">
        <f>'Sub Cases Monthly'!O125</f>
        <v>1</v>
      </c>
      <c r="R108" s="63">
        <f>'Sub Cases Monthly'!P125</f>
        <v>0</v>
      </c>
      <c r="S108" s="63">
        <v>1</v>
      </c>
      <c r="T108" s="63">
        <v>2</v>
      </c>
    </row>
    <row r="109" spans="1:21" x14ac:dyDescent="0.25">
      <c r="A109" s="49">
        <f t="shared" si="2"/>
        <v>5</v>
      </c>
      <c r="B109" s="49">
        <f t="shared" si="2"/>
        <v>20</v>
      </c>
      <c r="C109" s="49" t="s">
        <v>291</v>
      </c>
      <c r="D109" s="49" t="s">
        <v>302</v>
      </c>
      <c r="E109" s="49" t="s">
        <v>139</v>
      </c>
      <c r="F109" s="49" t="s">
        <v>236</v>
      </c>
      <c r="G109" s="63">
        <f>'Sub Cases Monthly'!E126</f>
        <v>0</v>
      </c>
      <c r="H109" s="63">
        <f>'Sub Cases Monthly'!F126</f>
        <v>0</v>
      </c>
      <c r="I109" s="63">
        <f>'Sub Cases Monthly'!G126</f>
        <v>0</v>
      </c>
      <c r="J109" s="63">
        <f>'Sub Cases Monthly'!H126</f>
        <v>0</v>
      </c>
      <c r="K109" s="63">
        <f>'Sub Cases Monthly'!I126</f>
        <v>0</v>
      </c>
      <c r="L109" s="63">
        <f>'Sub Cases Monthly'!J126</f>
        <v>0</v>
      </c>
      <c r="M109" s="63">
        <f>'Sub Cases Monthly'!K126</f>
        <v>0</v>
      </c>
      <c r="N109" s="63">
        <f>'Sub Cases Monthly'!L126</f>
        <v>0</v>
      </c>
      <c r="O109" s="63">
        <f>'Sub Cases Monthly'!M126</f>
        <v>0</v>
      </c>
      <c r="P109" s="63">
        <f>'Sub Cases Monthly'!N126</f>
        <v>0</v>
      </c>
      <c r="Q109" s="63">
        <f>'Sub Cases Monthly'!O126</f>
        <v>0</v>
      </c>
      <c r="R109" s="63">
        <f>'Sub Cases Monthly'!P126</f>
        <v>0</v>
      </c>
      <c r="S109" s="63">
        <v>1</v>
      </c>
      <c r="T109" s="63">
        <v>2</v>
      </c>
    </row>
    <row r="110" spans="1:21" x14ac:dyDescent="0.25">
      <c r="A110" s="49">
        <f t="shared" si="2"/>
        <v>5</v>
      </c>
      <c r="B110" s="49">
        <f t="shared" si="2"/>
        <v>20</v>
      </c>
      <c r="C110" s="49" t="s">
        <v>291</v>
      </c>
      <c r="D110" s="49" t="s">
        <v>302</v>
      </c>
      <c r="E110" s="49" t="s">
        <v>139</v>
      </c>
      <c r="F110" s="49" t="s">
        <v>164</v>
      </c>
      <c r="G110" s="63">
        <f>'Sub Cases Monthly'!E127</f>
        <v>0</v>
      </c>
      <c r="H110" s="63">
        <f>'Sub Cases Monthly'!F127</f>
        <v>0</v>
      </c>
      <c r="I110" s="63">
        <f>'Sub Cases Monthly'!G127</f>
        <v>0</v>
      </c>
      <c r="J110" s="63">
        <f>'Sub Cases Monthly'!H127</f>
        <v>0</v>
      </c>
      <c r="K110" s="63">
        <f>'Sub Cases Monthly'!I127</f>
        <v>0</v>
      </c>
      <c r="L110" s="63">
        <f>'Sub Cases Monthly'!J127</f>
        <v>0</v>
      </c>
      <c r="M110" s="63">
        <f>'Sub Cases Monthly'!K127</f>
        <v>0</v>
      </c>
      <c r="N110" s="63">
        <f>'Sub Cases Monthly'!L127</f>
        <v>0</v>
      </c>
      <c r="O110" s="63">
        <f>'Sub Cases Monthly'!M127</f>
        <v>0</v>
      </c>
      <c r="P110" s="63">
        <f>'Sub Cases Monthly'!N127</f>
        <v>0</v>
      </c>
      <c r="Q110" s="63">
        <f>'Sub Cases Monthly'!O127</f>
        <v>0</v>
      </c>
      <c r="R110" s="63">
        <f>'Sub Cases Monthly'!P127</f>
        <v>0</v>
      </c>
      <c r="S110" s="63">
        <v>1</v>
      </c>
      <c r="T110" s="63">
        <v>2</v>
      </c>
    </row>
    <row r="111" spans="1:21" x14ac:dyDescent="0.25">
      <c r="A111" s="49">
        <f t="shared" si="2"/>
        <v>5</v>
      </c>
      <c r="B111" s="49">
        <f t="shared" si="2"/>
        <v>20</v>
      </c>
      <c r="C111" s="49" t="s">
        <v>291</v>
      </c>
      <c r="D111" s="49" t="s">
        <v>302</v>
      </c>
      <c r="E111" s="49" t="s">
        <v>138</v>
      </c>
      <c r="F111" s="49" t="s">
        <v>303</v>
      </c>
      <c r="G111" s="63">
        <f>'Sub Cases Monthly'!E131</f>
        <v>3669</v>
      </c>
      <c r="H111" s="63">
        <f>'Sub Cases Monthly'!F131</f>
        <v>3637</v>
      </c>
      <c r="I111" s="63">
        <f>'Sub Cases Monthly'!G131</f>
        <v>3423</v>
      </c>
      <c r="J111" s="63">
        <f>'Sub Cases Monthly'!H131</f>
        <v>4122</v>
      </c>
      <c r="K111" s="63">
        <f>'Sub Cases Monthly'!I131</f>
        <v>3810</v>
      </c>
      <c r="L111" s="63">
        <f>'Sub Cases Monthly'!J131</f>
        <v>3079</v>
      </c>
      <c r="M111" s="63">
        <f>'Sub Cases Monthly'!K131</f>
        <v>1106</v>
      </c>
      <c r="N111" s="63">
        <f>'Sub Cases Monthly'!L131</f>
        <v>2633</v>
      </c>
      <c r="O111" s="63">
        <f>'Sub Cases Monthly'!M131</f>
        <v>2999</v>
      </c>
      <c r="P111" s="63">
        <f>'Sub Cases Monthly'!N131</f>
        <v>2837</v>
      </c>
      <c r="Q111" s="63">
        <f>'Sub Cases Monthly'!O131</f>
        <v>3253</v>
      </c>
      <c r="R111" s="63">
        <f>'Sub Cases Monthly'!P131</f>
        <v>3907</v>
      </c>
      <c r="S111" s="63">
        <v>1</v>
      </c>
      <c r="T111" s="63">
        <v>2</v>
      </c>
    </row>
    <row r="112" spans="1:21" x14ac:dyDescent="0.25">
      <c r="A112" s="49">
        <f t="shared" si="2"/>
        <v>5</v>
      </c>
      <c r="B112" s="49">
        <f t="shared" si="2"/>
        <v>20</v>
      </c>
      <c r="C112" s="49" t="s">
        <v>291</v>
      </c>
      <c r="D112" s="49" t="s">
        <v>243</v>
      </c>
      <c r="E112" s="49" t="s">
        <v>132</v>
      </c>
      <c r="F112" s="49" t="s">
        <v>303</v>
      </c>
      <c r="G112" s="63">
        <f>'Outputs Monthly'!E23</f>
        <v>865</v>
      </c>
      <c r="H112" s="63">
        <f>'Outputs Monthly'!F23</f>
        <v>700</v>
      </c>
      <c r="I112" s="63">
        <f>'Outputs Monthly'!G23</f>
        <v>739</v>
      </c>
      <c r="J112" s="63">
        <f>'Outputs Monthly'!H23</f>
        <v>923</v>
      </c>
      <c r="K112" s="63">
        <f>'Outputs Monthly'!I23</f>
        <v>821</v>
      </c>
      <c r="L112" s="63">
        <f>'Outputs Monthly'!J23</f>
        <v>980</v>
      </c>
      <c r="M112" s="63">
        <f>'Outputs Monthly'!K23</f>
        <v>1217</v>
      </c>
      <c r="N112" s="63">
        <f>'Outputs Monthly'!L23</f>
        <v>944</v>
      </c>
      <c r="O112" s="63">
        <f>'Outputs Monthly'!M23</f>
        <v>761</v>
      </c>
      <c r="P112" s="63">
        <f>'Outputs Monthly'!N23</f>
        <v>953</v>
      </c>
      <c r="Q112" s="63">
        <f>'Outputs Monthly'!O23</f>
        <v>804</v>
      </c>
      <c r="R112" s="63">
        <f>'Outputs Monthly'!P23</f>
        <v>845</v>
      </c>
      <c r="S112" s="63">
        <v>1</v>
      </c>
      <c r="T112" s="63">
        <v>2</v>
      </c>
      <c r="U112" s="63"/>
    </row>
    <row r="113" spans="1:32" x14ac:dyDescent="0.25">
      <c r="A113" s="49">
        <f t="shared" si="2"/>
        <v>5</v>
      </c>
      <c r="B113" s="49">
        <f t="shared" si="2"/>
        <v>20</v>
      </c>
      <c r="C113" s="49" t="s">
        <v>291</v>
      </c>
      <c r="D113" s="49" t="s">
        <v>243</v>
      </c>
      <c r="E113" s="49" t="s">
        <v>133</v>
      </c>
      <c r="F113" s="49" t="s">
        <v>303</v>
      </c>
      <c r="G113" s="63">
        <f>'Outputs Monthly'!E24</f>
        <v>173</v>
      </c>
      <c r="H113" s="63">
        <f>'Outputs Monthly'!F24</f>
        <v>129</v>
      </c>
      <c r="I113" s="63">
        <f>'Outputs Monthly'!G24</f>
        <v>109</v>
      </c>
      <c r="J113" s="63">
        <f>'Outputs Monthly'!H24</f>
        <v>139</v>
      </c>
      <c r="K113" s="63">
        <f>'Outputs Monthly'!I24</f>
        <v>138</v>
      </c>
      <c r="L113" s="63">
        <f>'Outputs Monthly'!J24</f>
        <v>134</v>
      </c>
      <c r="M113" s="63">
        <f>'Outputs Monthly'!K24</f>
        <v>216</v>
      </c>
      <c r="N113" s="63">
        <f>'Outputs Monthly'!L24</f>
        <v>121</v>
      </c>
      <c r="O113" s="63">
        <f>'Outputs Monthly'!M24</f>
        <v>140</v>
      </c>
      <c r="P113" s="63">
        <f>'Outputs Monthly'!N24</f>
        <v>211</v>
      </c>
      <c r="Q113" s="63">
        <f>'Outputs Monthly'!O24</f>
        <v>119</v>
      </c>
      <c r="R113" s="63">
        <f>'Outputs Monthly'!P24</f>
        <v>117</v>
      </c>
      <c r="S113" s="63">
        <v>1</v>
      </c>
      <c r="T113" s="63">
        <v>2</v>
      </c>
      <c r="U113" s="63"/>
    </row>
    <row r="114" spans="1:32" x14ac:dyDescent="0.25">
      <c r="A114" s="49">
        <f t="shared" si="2"/>
        <v>5</v>
      </c>
      <c r="B114" s="49">
        <f t="shared" si="2"/>
        <v>20</v>
      </c>
      <c r="C114" s="49" t="s">
        <v>291</v>
      </c>
      <c r="D114" s="49" t="s">
        <v>243</v>
      </c>
      <c r="E114" s="49" t="s">
        <v>140</v>
      </c>
      <c r="F114" s="49" t="s">
        <v>303</v>
      </c>
      <c r="G114" s="63">
        <f>'Outputs Monthly'!E25</f>
        <v>242</v>
      </c>
      <c r="H114" s="63">
        <f>'Outputs Monthly'!F25</f>
        <v>201</v>
      </c>
      <c r="I114" s="63">
        <f>'Outputs Monthly'!G25</f>
        <v>167</v>
      </c>
      <c r="J114" s="63">
        <f>'Outputs Monthly'!H25</f>
        <v>208</v>
      </c>
      <c r="K114" s="63">
        <f>'Outputs Monthly'!I25</f>
        <v>209</v>
      </c>
      <c r="L114" s="63">
        <f>'Outputs Monthly'!J25</f>
        <v>323</v>
      </c>
      <c r="M114" s="63">
        <f>'Outputs Monthly'!K25</f>
        <v>275</v>
      </c>
      <c r="N114" s="63">
        <f>'Outputs Monthly'!L25</f>
        <v>131</v>
      </c>
      <c r="O114" s="63">
        <f>'Outputs Monthly'!M25</f>
        <v>138</v>
      </c>
      <c r="P114" s="63">
        <f>'Outputs Monthly'!N25</f>
        <v>74</v>
      </c>
      <c r="Q114" s="63">
        <f>'Outputs Monthly'!O25</f>
        <v>153</v>
      </c>
      <c r="R114" s="63">
        <f>'Outputs Monthly'!P25</f>
        <v>150</v>
      </c>
      <c r="S114" s="63">
        <v>1</v>
      </c>
      <c r="T114" s="63">
        <v>2</v>
      </c>
      <c r="U114" s="63"/>
    </row>
    <row r="115" spans="1:32" x14ac:dyDescent="0.25">
      <c r="A115" s="49">
        <f t="shared" si="2"/>
        <v>5</v>
      </c>
      <c r="B115" s="49">
        <f t="shared" si="2"/>
        <v>20</v>
      </c>
      <c r="C115" s="49" t="s">
        <v>291</v>
      </c>
      <c r="D115" s="49" t="s">
        <v>243</v>
      </c>
      <c r="E115" s="49" t="s">
        <v>137</v>
      </c>
      <c r="F115" s="49" t="s">
        <v>303</v>
      </c>
      <c r="G115" s="63">
        <f>'Outputs Monthly'!E26</f>
        <v>231</v>
      </c>
      <c r="H115" s="63">
        <f>'Outputs Monthly'!F26</f>
        <v>180</v>
      </c>
      <c r="I115" s="63">
        <f>'Outputs Monthly'!G26</f>
        <v>181</v>
      </c>
      <c r="J115" s="63">
        <f>'Outputs Monthly'!H26</f>
        <v>196</v>
      </c>
      <c r="K115" s="63">
        <f>'Outputs Monthly'!I26</f>
        <v>196</v>
      </c>
      <c r="L115" s="63">
        <f>'Outputs Monthly'!J26</f>
        <v>303</v>
      </c>
      <c r="M115" s="63">
        <f>'Outputs Monthly'!K26</f>
        <v>332</v>
      </c>
      <c r="N115" s="63">
        <f>'Outputs Monthly'!L26</f>
        <v>189</v>
      </c>
      <c r="O115" s="63">
        <f>'Outputs Monthly'!M26</f>
        <v>250</v>
      </c>
      <c r="P115" s="63">
        <f>'Outputs Monthly'!N26</f>
        <v>249</v>
      </c>
      <c r="Q115" s="63">
        <f>'Outputs Monthly'!O26</f>
        <v>218</v>
      </c>
      <c r="R115" s="63">
        <f>'Outputs Monthly'!P26</f>
        <v>175</v>
      </c>
      <c r="S115" s="63">
        <v>1</v>
      </c>
      <c r="T115" s="63">
        <v>2</v>
      </c>
      <c r="U115" s="63"/>
      <c r="V115" s="63"/>
    </row>
    <row r="116" spans="1:32" x14ac:dyDescent="0.25">
      <c r="A116" s="49">
        <f t="shared" si="2"/>
        <v>5</v>
      </c>
      <c r="B116" s="49">
        <f t="shared" si="2"/>
        <v>20</v>
      </c>
      <c r="C116" s="49" t="s">
        <v>291</v>
      </c>
      <c r="D116" s="49" t="s">
        <v>243</v>
      </c>
      <c r="E116" s="49" t="s">
        <v>134</v>
      </c>
      <c r="F116" s="49" t="s">
        <v>303</v>
      </c>
      <c r="G116" s="63">
        <f>'Outputs Monthly'!E27</f>
        <v>163</v>
      </c>
      <c r="H116" s="63">
        <f>'Outputs Monthly'!F27</f>
        <v>158</v>
      </c>
      <c r="I116" s="63">
        <f>'Outputs Monthly'!G27</f>
        <v>133</v>
      </c>
      <c r="J116" s="63">
        <f>'Outputs Monthly'!H27</f>
        <v>184</v>
      </c>
      <c r="K116" s="63">
        <f>'Outputs Monthly'!I27</f>
        <v>149</v>
      </c>
      <c r="L116" s="63">
        <f>'Outputs Monthly'!J27</f>
        <v>193</v>
      </c>
      <c r="M116" s="63">
        <f>'Outputs Monthly'!K27</f>
        <v>132</v>
      </c>
      <c r="N116" s="63">
        <f>'Outputs Monthly'!L27</f>
        <v>104</v>
      </c>
      <c r="O116" s="63">
        <f>'Outputs Monthly'!M27</f>
        <v>94</v>
      </c>
      <c r="P116" s="63">
        <f>'Outputs Monthly'!N27</f>
        <v>102</v>
      </c>
      <c r="Q116" s="63">
        <f>'Outputs Monthly'!O27</f>
        <v>109</v>
      </c>
      <c r="R116" s="63">
        <f>'Outputs Monthly'!P27</f>
        <v>110</v>
      </c>
      <c r="S116" s="63">
        <v>1</v>
      </c>
      <c r="T116" s="63">
        <v>2</v>
      </c>
      <c r="U116" s="63"/>
      <c r="V116" s="63"/>
      <c r="W116" s="63"/>
    </row>
    <row r="117" spans="1:32" x14ac:dyDescent="0.25">
      <c r="A117" s="49">
        <f t="shared" si="2"/>
        <v>5</v>
      </c>
      <c r="B117" s="49">
        <f t="shared" si="2"/>
        <v>20</v>
      </c>
      <c r="C117" s="49" t="s">
        <v>291</v>
      </c>
      <c r="D117" s="49" t="s">
        <v>243</v>
      </c>
      <c r="E117" s="49" t="s">
        <v>135</v>
      </c>
      <c r="F117" s="49" t="s">
        <v>303</v>
      </c>
      <c r="G117" s="63">
        <f>'Outputs Monthly'!E28</f>
        <v>372</v>
      </c>
      <c r="H117" s="63">
        <f>'Outputs Monthly'!F28</f>
        <v>391</v>
      </c>
      <c r="I117" s="63">
        <f>'Outputs Monthly'!G28</f>
        <v>310</v>
      </c>
      <c r="J117" s="63">
        <f>'Outputs Monthly'!H28</f>
        <v>314</v>
      </c>
      <c r="K117" s="63">
        <f>'Outputs Monthly'!I28</f>
        <v>199</v>
      </c>
      <c r="L117" s="63">
        <f>'Outputs Monthly'!J28</f>
        <v>0</v>
      </c>
      <c r="M117" s="63">
        <f>'Outputs Monthly'!K28</f>
        <v>131</v>
      </c>
      <c r="N117" s="63">
        <f>'Outputs Monthly'!L28</f>
        <v>0</v>
      </c>
      <c r="O117" s="63">
        <f>'Outputs Monthly'!M28</f>
        <v>0</v>
      </c>
      <c r="P117" s="63">
        <f>'Outputs Monthly'!N28</f>
        <v>125</v>
      </c>
      <c r="Q117" s="63">
        <f>'Outputs Monthly'!O28</f>
        <v>226</v>
      </c>
      <c r="R117" s="63">
        <f>'Outputs Monthly'!P28</f>
        <v>204</v>
      </c>
      <c r="S117" s="63">
        <v>1</v>
      </c>
      <c r="T117" s="63">
        <v>2</v>
      </c>
      <c r="U117" s="63"/>
      <c r="V117" s="63"/>
      <c r="W117" s="63"/>
      <c r="X117" s="63"/>
      <c r="Y117" s="63"/>
      <c r="Z117" s="63"/>
      <c r="AA117" s="63"/>
      <c r="AB117" s="63"/>
    </row>
    <row r="118" spans="1:32" x14ac:dyDescent="0.25">
      <c r="A118" s="49">
        <f t="shared" si="2"/>
        <v>5</v>
      </c>
      <c r="B118" s="49">
        <f t="shared" si="2"/>
        <v>20</v>
      </c>
      <c r="C118" s="49" t="s">
        <v>291</v>
      </c>
      <c r="D118" s="49" t="s">
        <v>243</v>
      </c>
      <c r="E118" s="49" t="s">
        <v>136</v>
      </c>
      <c r="F118" s="49" t="s">
        <v>303</v>
      </c>
      <c r="G118" s="63">
        <f>'Outputs Monthly'!E29</f>
        <v>279</v>
      </c>
      <c r="H118" s="63">
        <f>'Outputs Monthly'!F29</f>
        <v>208</v>
      </c>
      <c r="I118" s="63">
        <f>'Outputs Monthly'!G29</f>
        <v>217</v>
      </c>
      <c r="J118" s="63">
        <f>'Outputs Monthly'!H29</f>
        <v>248</v>
      </c>
      <c r="K118" s="63">
        <f>'Outputs Monthly'!I29</f>
        <v>231</v>
      </c>
      <c r="L118" s="63">
        <f>'Outputs Monthly'!J29</f>
        <v>224</v>
      </c>
      <c r="M118" s="63">
        <f>'Outputs Monthly'!K29</f>
        <v>220</v>
      </c>
      <c r="N118" s="63">
        <f>'Outputs Monthly'!L29</f>
        <v>239</v>
      </c>
      <c r="O118" s="63">
        <f>'Outputs Monthly'!M29</f>
        <v>216</v>
      </c>
      <c r="P118" s="63">
        <f>'Outputs Monthly'!N29</f>
        <v>235</v>
      </c>
      <c r="Q118" s="63">
        <f>'Outputs Monthly'!O29</f>
        <v>181</v>
      </c>
      <c r="R118" s="63">
        <f>'Outputs Monthly'!P29</f>
        <v>204</v>
      </c>
      <c r="S118" s="63">
        <v>1</v>
      </c>
      <c r="T118" s="63">
        <v>2</v>
      </c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</row>
    <row r="119" spans="1:32" x14ac:dyDescent="0.25">
      <c r="A119" s="49">
        <f t="shared" si="2"/>
        <v>5</v>
      </c>
      <c r="B119" s="49">
        <f t="shared" si="2"/>
        <v>20</v>
      </c>
      <c r="C119" s="49" t="s">
        <v>291</v>
      </c>
      <c r="D119" s="49" t="s">
        <v>243</v>
      </c>
      <c r="E119" s="49" t="s">
        <v>244</v>
      </c>
      <c r="F119" s="49" t="s">
        <v>303</v>
      </c>
      <c r="G119" s="63">
        <f>'Outputs Monthly'!E30</f>
        <v>740</v>
      </c>
      <c r="H119" s="63">
        <f>'Outputs Monthly'!F30</f>
        <v>648</v>
      </c>
      <c r="I119" s="63">
        <f>'Outputs Monthly'!G30</f>
        <v>518</v>
      </c>
      <c r="J119" s="63">
        <f>'Outputs Monthly'!H30</f>
        <v>705</v>
      </c>
      <c r="K119" s="63">
        <f>'Outputs Monthly'!I30</f>
        <v>693</v>
      </c>
      <c r="L119" s="63">
        <f>'Outputs Monthly'!J30</f>
        <v>714</v>
      </c>
      <c r="M119" s="63">
        <f>'Outputs Monthly'!K30</f>
        <v>386</v>
      </c>
      <c r="N119" s="63">
        <f>'Outputs Monthly'!L30</f>
        <v>266</v>
      </c>
      <c r="O119" s="63">
        <f>'Outputs Monthly'!M30</f>
        <v>497</v>
      </c>
      <c r="P119" s="63">
        <f>'Outputs Monthly'!N30</f>
        <v>405</v>
      </c>
      <c r="Q119" s="63">
        <f>'Outputs Monthly'!O30</f>
        <v>389</v>
      </c>
      <c r="R119" s="63">
        <f>'Outputs Monthly'!P30</f>
        <v>401</v>
      </c>
      <c r="S119" s="63">
        <v>1</v>
      </c>
      <c r="T119" s="63">
        <v>2</v>
      </c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1:32" x14ac:dyDescent="0.25">
      <c r="A120" s="49">
        <f t="shared" si="2"/>
        <v>5</v>
      </c>
      <c r="B120" s="49">
        <f t="shared" si="2"/>
        <v>20</v>
      </c>
      <c r="C120" s="49" t="s">
        <v>291</v>
      </c>
      <c r="D120" s="49" t="s">
        <v>243</v>
      </c>
      <c r="E120" s="49" t="s">
        <v>139</v>
      </c>
      <c r="F120" s="49" t="s">
        <v>303</v>
      </c>
      <c r="G120" s="63">
        <f>'Outputs Monthly'!E31</f>
        <v>80</v>
      </c>
      <c r="H120" s="63">
        <f>'Outputs Monthly'!F31</f>
        <v>55</v>
      </c>
      <c r="I120" s="63">
        <f>'Outputs Monthly'!G31</f>
        <v>53</v>
      </c>
      <c r="J120" s="63">
        <f>'Outputs Monthly'!H31</f>
        <v>52</v>
      </c>
      <c r="K120" s="63">
        <f>'Outputs Monthly'!I31</f>
        <v>60</v>
      </c>
      <c r="L120" s="63">
        <f>'Outputs Monthly'!J31</f>
        <v>73</v>
      </c>
      <c r="M120" s="63">
        <f>'Outputs Monthly'!K31</f>
        <v>54</v>
      </c>
      <c r="N120" s="63">
        <f>'Outputs Monthly'!L31</f>
        <v>55</v>
      </c>
      <c r="O120" s="63">
        <f>'Outputs Monthly'!M31</f>
        <v>64</v>
      </c>
      <c r="P120" s="63">
        <f>'Outputs Monthly'!N31</f>
        <v>70</v>
      </c>
      <c r="Q120" s="63">
        <f>'Outputs Monthly'!O31</f>
        <v>85</v>
      </c>
      <c r="R120" s="63">
        <f>'Outputs Monthly'!P31</f>
        <v>66</v>
      </c>
      <c r="S120" s="63">
        <v>1</v>
      </c>
      <c r="T120" s="63">
        <v>2</v>
      </c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1:32" x14ac:dyDescent="0.25">
      <c r="A121" s="49">
        <f t="shared" si="2"/>
        <v>5</v>
      </c>
      <c r="B121" s="49">
        <f t="shared" si="2"/>
        <v>20</v>
      </c>
      <c r="C121" s="49" t="s">
        <v>291</v>
      </c>
      <c r="D121" s="49" t="s">
        <v>243</v>
      </c>
      <c r="E121" s="49" t="s">
        <v>138</v>
      </c>
      <c r="F121" s="49" t="s">
        <v>303</v>
      </c>
      <c r="G121" s="63">
        <f>'Outputs Monthly'!E32</f>
        <v>0</v>
      </c>
      <c r="H121" s="63">
        <f>'Outputs Monthly'!F32</f>
        <v>0</v>
      </c>
      <c r="I121" s="63">
        <f>'Outputs Monthly'!G32</f>
        <v>0</v>
      </c>
      <c r="J121" s="63">
        <f>'Outputs Monthly'!H32</f>
        <v>0</v>
      </c>
      <c r="K121" s="63">
        <f>'Outputs Monthly'!I32</f>
        <v>0</v>
      </c>
      <c r="L121" s="63">
        <f>'Outputs Monthly'!J32</f>
        <v>0</v>
      </c>
      <c r="M121" s="63">
        <f>'Outputs Monthly'!K32</f>
        <v>0</v>
      </c>
      <c r="N121" s="63">
        <f>'Outputs Monthly'!L32</f>
        <v>0</v>
      </c>
      <c r="O121" s="63">
        <f>'Outputs Monthly'!M32</f>
        <v>0</v>
      </c>
      <c r="P121" s="63">
        <f>'Outputs Monthly'!N32</f>
        <v>0</v>
      </c>
      <c r="Q121" s="63">
        <f>'Outputs Monthly'!O32</f>
        <v>0</v>
      </c>
      <c r="R121" s="63">
        <f>'Outputs Monthly'!P32</f>
        <v>0</v>
      </c>
      <c r="S121" s="63">
        <v>1</v>
      </c>
      <c r="T121" s="63">
        <v>2</v>
      </c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1:32" x14ac:dyDescent="0.25">
      <c r="A122" s="49">
        <f t="shared" si="2"/>
        <v>5</v>
      </c>
      <c r="B122" s="49">
        <f t="shared" si="2"/>
        <v>20</v>
      </c>
      <c r="C122" s="49" t="s">
        <v>291</v>
      </c>
      <c r="D122" s="49" t="s">
        <v>242</v>
      </c>
      <c r="E122" s="49" t="s">
        <v>132</v>
      </c>
      <c r="F122" s="49" t="s">
        <v>303</v>
      </c>
      <c r="G122" s="63">
        <f>'Outputs Monthly'!E36</f>
        <v>42</v>
      </c>
      <c r="H122" s="63">
        <f>'Outputs Monthly'!F36</f>
        <v>16</v>
      </c>
      <c r="I122" s="63">
        <f>'Outputs Monthly'!G36</f>
        <v>28</v>
      </c>
      <c r="J122" s="63">
        <f>'Outputs Monthly'!H36</f>
        <v>17</v>
      </c>
      <c r="K122" s="63">
        <f>'Outputs Monthly'!I36</f>
        <v>20</v>
      </c>
      <c r="L122" s="63">
        <f>'Outputs Monthly'!J36</f>
        <v>24</v>
      </c>
      <c r="M122" s="63">
        <f>'Outputs Monthly'!K36</f>
        <v>13</v>
      </c>
      <c r="N122" s="63">
        <f>'Outputs Monthly'!L36</f>
        <v>21</v>
      </c>
      <c r="O122" s="63">
        <f>'Outputs Monthly'!M36</f>
        <v>23</v>
      </c>
      <c r="P122" s="63">
        <f>'Outputs Monthly'!N36</f>
        <v>30</v>
      </c>
      <c r="Q122" s="63">
        <f>'Outputs Monthly'!O36</f>
        <v>24</v>
      </c>
      <c r="R122" s="63">
        <f>'Outputs Monthly'!P36</f>
        <v>20</v>
      </c>
      <c r="S122" s="63">
        <v>1</v>
      </c>
      <c r="T122" s="63">
        <v>2</v>
      </c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1:32" x14ac:dyDescent="0.25">
      <c r="A123" s="49">
        <f t="shared" si="2"/>
        <v>5</v>
      </c>
      <c r="B123" s="49">
        <f t="shared" si="2"/>
        <v>20</v>
      </c>
      <c r="C123" s="49" t="s">
        <v>291</v>
      </c>
      <c r="D123" s="49" t="s">
        <v>242</v>
      </c>
      <c r="E123" s="49" t="s">
        <v>133</v>
      </c>
      <c r="F123" s="49" t="s">
        <v>303</v>
      </c>
      <c r="G123" s="63">
        <f>'Outputs Monthly'!E37</f>
        <v>0</v>
      </c>
      <c r="H123" s="63">
        <f>'Outputs Monthly'!F37</f>
        <v>1</v>
      </c>
      <c r="I123" s="63">
        <f>'Outputs Monthly'!G37</f>
        <v>2</v>
      </c>
      <c r="J123" s="63">
        <f>'Outputs Monthly'!H37</f>
        <v>0</v>
      </c>
      <c r="K123" s="63">
        <f>'Outputs Monthly'!I37</f>
        <v>2</v>
      </c>
      <c r="L123" s="63">
        <f>'Outputs Monthly'!J37</f>
        <v>0</v>
      </c>
      <c r="M123" s="63">
        <f>'Outputs Monthly'!K37</f>
        <v>0</v>
      </c>
      <c r="N123" s="63">
        <f>'Outputs Monthly'!L37</f>
        <v>0</v>
      </c>
      <c r="O123" s="63">
        <f>'Outputs Monthly'!M37</f>
        <v>1</v>
      </c>
      <c r="P123" s="63">
        <f>'Outputs Monthly'!N37</f>
        <v>0</v>
      </c>
      <c r="Q123" s="63">
        <f>'Outputs Monthly'!O37</f>
        <v>1</v>
      </c>
      <c r="R123" s="63">
        <f>'Outputs Monthly'!P37</f>
        <v>4</v>
      </c>
      <c r="S123" s="63">
        <v>1</v>
      </c>
      <c r="T123" s="63">
        <v>2</v>
      </c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1:32" x14ac:dyDescent="0.25">
      <c r="A124" s="49">
        <f t="shared" si="2"/>
        <v>5</v>
      </c>
      <c r="B124" s="49">
        <f t="shared" si="2"/>
        <v>20</v>
      </c>
      <c r="C124" s="49" t="s">
        <v>291</v>
      </c>
      <c r="D124" s="49" t="s">
        <v>242</v>
      </c>
      <c r="E124" s="49" t="s">
        <v>140</v>
      </c>
      <c r="F124" s="49" t="s">
        <v>303</v>
      </c>
      <c r="G124" s="63">
        <f>'Outputs Monthly'!E38</f>
        <v>0</v>
      </c>
      <c r="H124" s="63">
        <f>'Outputs Monthly'!F38</f>
        <v>0</v>
      </c>
      <c r="I124" s="63">
        <f>'Outputs Monthly'!G38</f>
        <v>0</v>
      </c>
      <c r="J124" s="63">
        <f>'Outputs Monthly'!H38</f>
        <v>0</v>
      </c>
      <c r="K124" s="63">
        <f>'Outputs Monthly'!I38</f>
        <v>0</v>
      </c>
      <c r="L124" s="63">
        <f>'Outputs Monthly'!J38</f>
        <v>1</v>
      </c>
      <c r="M124" s="63">
        <f>'Outputs Monthly'!K38</f>
        <v>0</v>
      </c>
      <c r="N124" s="63">
        <f>'Outputs Monthly'!L38</f>
        <v>0</v>
      </c>
      <c r="O124" s="63">
        <f>'Outputs Monthly'!M38</f>
        <v>0</v>
      </c>
      <c r="P124" s="63">
        <f>'Outputs Monthly'!N38</f>
        <v>0</v>
      </c>
      <c r="Q124" s="63">
        <f>'Outputs Monthly'!O38</f>
        <v>0</v>
      </c>
      <c r="R124" s="63">
        <f>'Outputs Monthly'!P38</f>
        <v>0</v>
      </c>
      <c r="S124" s="63">
        <v>1</v>
      </c>
      <c r="T124" s="63">
        <v>2</v>
      </c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1:32" x14ac:dyDescent="0.25">
      <c r="A125" s="49">
        <f t="shared" si="2"/>
        <v>5</v>
      </c>
      <c r="B125" s="49">
        <f t="shared" si="2"/>
        <v>20</v>
      </c>
      <c r="C125" s="49" t="s">
        <v>291</v>
      </c>
      <c r="D125" s="49" t="s">
        <v>242</v>
      </c>
      <c r="E125" s="49" t="s">
        <v>137</v>
      </c>
      <c r="F125" s="49" t="s">
        <v>303</v>
      </c>
      <c r="G125" s="63">
        <f>'Outputs Monthly'!E39</f>
        <v>7</v>
      </c>
      <c r="H125" s="63">
        <f>'Outputs Monthly'!F39</f>
        <v>1</v>
      </c>
      <c r="I125" s="63">
        <f>'Outputs Monthly'!G39</f>
        <v>5</v>
      </c>
      <c r="J125" s="63">
        <f>'Outputs Monthly'!H39</f>
        <v>0</v>
      </c>
      <c r="K125" s="63">
        <f>'Outputs Monthly'!I39</f>
        <v>4</v>
      </c>
      <c r="L125" s="63">
        <f>'Outputs Monthly'!J39</f>
        <v>11</v>
      </c>
      <c r="M125" s="63">
        <f>'Outputs Monthly'!K39</f>
        <v>0</v>
      </c>
      <c r="N125" s="63">
        <f>'Outputs Monthly'!L39</f>
        <v>3</v>
      </c>
      <c r="O125" s="63">
        <f>'Outputs Monthly'!M39</f>
        <v>7</v>
      </c>
      <c r="P125" s="63">
        <f>'Outputs Monthly'!N39</f>
        <v>6</v>
      </c>
      <c r="Q125" s="63">
        <f>'Outputs Monthly'!O39</f>
        <v>5</v>
      </c>
      <c r="R125" s="63">
        <f>'Outputs Monthly'!P39</f>
        <v>8</v>
      </c>
      <c r="S125" s="63">
        <v>1</v>
      </c>
      <c r="T125" s="63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1:32" x14ac:dyDescent="0.25">
      <c r="A126" s="49">
        <f t="shared" si="2"/>
        <v>5</v>
      </c>
      <c r="B126" s="49">
        <f t="shared" si="2"/>
        <v>20</v>
      </c>
      <c r="C126" s="49" t="s">
        <v>291</v>
      </c>
      <c r="D126" s="49" t="s">
        <v>242</v>
      </c>
      <c r="E126" s="49" t="s">
        <v>134</v>
      </c>
      <c r="F126" s="49" t="s">
        <v>303</v>
      </c>
      <c r="G126" s="63">
        <f>'Outputs Monthly'!E40</f>
        <v>8</v>
      </c>
      <c r="H126" s="63">
        <f>'Outputs Monthly'!F40</f>
        <v>10</v>
      </c>
      <c r="I126" s="63">
        <f>'Outputs Monthly'!G40</f>
        <v>6</v>
      </c>
      <c r="J126" s="63">
        <f>'Outputs Monthly'!H40</f>
        <v>5</v>
      </c>
      <c r="K126" s="63">
        <f>'Outputs Monthly'!I40</f>
        <v>6</v>
      </c>
      <c r="L126" s="63">
        <f>'Outputs Monthly'!J40</f>
        <v>6</v>
      </c>
      <c r="M126" s="63">
        <f>'Outputs Monthly'!K40</f>
        <v>2</v>
      </c>
      <c r="N126" s="63">
        <f>'Outputs Monthly'!L40</f>
        <v>2</v>
      </c>
      <c r="O126" s="63">
        <f>'Outputs Monthly'!M40</f>
        <v>4</v>
      </c>
      <c r="P126" s="63">
        <f>'Outputs Monthly'!N40</f>
        <v>3</v>
      </c>
      <c r="Q126" s="63">
        <f>'Outputs Monthly'!O40</f>
        <v>5</v>
      </c>
      <c r="R126" s="63">
        <f>'Outputs Monthly'!P40</f>
        <v>7</v>
      </c>
      <c r="S126" s="63">
        <v>1</v>
      </c>
      <c r="T126" s="63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49">
        <f t="shared" si="2"/>
        <v>5</v>
      </c>
      <c r="B127" s="49">
        <f t="shared" si="2"/>
        <v>20</v>
      </c>
      <c r="C127" s="49" t="s">
        <v>291</v>
      </c>
      <c r="D127" s="49" t="s">
        <v>242</v>
      </c>
      <c r="E127" s="49" t="s">
        <v>135</v>
      </c>
      <c r="F127" s="49" t="s">
        <v>303</v>
      </c>
      <c r="G127" s="63">
        <f>'Outputs Monthly'!E41</f>
        <v>3</v>
      </c>
      <c r="H127" s="63">
        <f>'Outputs Monthly'!F41</f>
        <v>1</v>
      </c>
      <c r="I127" s="63">
        <f>'Outputs Monthly'!G41</f>
        <v>2</v>
      </c>
      <c r="J127" s="63">
        <f>'Outputs Monthly'!H41</f>
        <v>1</v>
      </c>
      <c r="K127" s="63">
        <f>'Outputs Monthly'!I41</f>
        <v>1</v>
      </c>
      <c r="L127" s="63">
        <f>'Outputs Monthly'!J41</f>
        <v>0</v>
      </c>
      <c r="M127" s="63">
        <f>'Outputs Monthly'!K41</f>
        <v>2</v>
      </c>
      <c r="N127" s="63">
        <f>'Outputs Monthly'!L41</f>
        <v>1</v>
      </c>
      <c r="O127" s="63">
        <f>'Outputs Monthly'!M41</f>
        <v>1</v>
      </c>
      <c r="P127" s="63">
        <f>'Outputs Monthly'!N41</f>
        <v>0</v>
      </c>
      <c r="Q127" s="63">
        <f>'Outputs Monthly'!O41</f>
        <v>0</v>
      </c>
      <c r="R127" s="63">
        <f>'Outputs Monthly'!P41</f>
        <v>0</v>
      </c>
      <c r="S127" s="63">
        <v>1</v>
      </c>
      <c r="T127" s="63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49">
        <f t="shared" si="2"/>
        <v>5</v>
      </c>
      <c r="B128" s="49">
        <f t="shared" si="2"/>
        <v>20</v>
      </c>
      <c r="C128" s="49" t="s">
        <v>291</v>
      </c>
      <c r="D128" s="49" t="s">
        <v>242</v>
      </c>
      <c r="E128" s="49" t="s">
        <v>136</v>
      </c>
      <c r="F128" s="49" t="s">
        <v>303</v>
      </c>
      <c r="G128" s="63">
        <f>'Outputs Monthly'!E42</f>
        <v>1</v>
      </c>
      <c r="H128" s="63">
        <f>'Outputs Monthly'!F42</f>
        <v>2</v>
      </c>
      <c r="I128" s="63">
        <f>'Outputs Monthly'!G42</f>
        <v>1</v>
      </c>
      <c r="J128" s="63">
        <f>'Outputs Monthly'!H42</f>
        <v>0</v>
      </c>
      <c r="K128" s="63">
        <f>'Outputs Monthly'!I42</f>
        <v>0</v>
      </c>
      <c r="L128" s="63">
        <f>'Outputs Monthly'!J42</f>
        <v>3</v>
      </c>
      <c r="M128" s="63">
        <f>'Outputs Monthly'!K42</f>
        <v>4</v>
      </c>
      <c r="N128" s="63">
        <f>'Outputs Monthly'!L42</f>
        <v>2</v>
      </c>
      <c r="O128" s="63">
        <f>'Outputs Monthly'!M42</f>
        <v>0</v>
      </c>
      <c r="P128" s="63">
        <f>'Outputs Monthly'!N42</f>
        <v>0</v>
      </c>
      <c r="Q128" s="63">
        <f>'Outputs Monthly'!O42</f>
        <v>0</v>
      </c>
      <c r="R128" s="63">
        <f>'Outputs Monthly'!P42</f>
        <v>0</v>
      </c>
      <c r="S128" s="63">
        <v>1</v>
      </c>
      <c r="T128" s="63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49">
        <f t="shared" si="2"/>
        <v>5</v>
      </c>
      <c r="B129" s="49">
        <f t="shared" si="2"/>
        <v>20</v>
      </c>
      <c r="C129" s="49" t="s">
        <v>291</v>
      </c>
      <c r="D129" s="49" t="s">
        <v>242</v>
      </c>
      <c r="E129" s="49" t="s">
        <v>244</v>
      </c>
      <c r="F129" s="49" t="s">
        <v>303</v>
      </c>
      <c r="G129" s="63">
        <f>'Outputs Monthly'!E43</f>
        <v>5</v>
      </c>
      <c r="H129" s="63">
        <f>'Outputs Monthly'!F43</f>
        <v>3</v>
      </c>
      <c r="I129" s="63">
        <f>'Outputs Monthly'!G43</f>
        <v>0</v>
      </c>
      <c r="J129" s="63">
        <f>'Outputs Monthly'!H43</f>
        <v>4</v>
      </c>
      <c r="K129" s="63">
        <f>'Outputs Monthly'!I43</f>
        <v>3</v>
      </c>
      <c r="L129" s="63">
        <f>'Outputs Monthly'!J43</f>
        <v>1</v>
      </c>
      <c r="M129" s="63">
        <f>'Outputs Monthly'!K43</f>
        <v>0</v>
      </c>
      <c r="N129" s="63">
        <f>'Outputs Monthly'!L43</f>
        <v>0</v>
      </c>
      <c r="O129" s="63">
        <f>'Outputs Monthly'!M43</f>
        <v>0</v>
      </c>
      <c r="P129" s="63">
        <f>'Outputs Monthly'!N43</f>
        <v>0</v>
      </c>
      <c r="Q129" s="63">
        <f>'Outputs Monthly'!O43</f>
        <v>2</v>
      </c>
      <c r="R129" s="63">
        <f>'Outputs Monthly'!P43</f>
        <v>4</v>
      </c>
      <c r="S129" s="63">
        <v>1</v>
      </c>
      <c r="T129" s="63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49">
        <f t="shared" si="2"/>
        <v>5</v>
      </c>
      <c r="B130" s="49">
        <f t="shared" si="2"/>
        <v>20</v>
      </c>
      <c r="C130" s="49" t="s">
        <v>291</v>
      </c>
      <c r="D130" s="49" t="s">
        <v>242</v>
      </c>
      <c r="E130" s="49" t="s">
        <v>139</v>
      </c>
      <c r="F130" s="49" t="s">
        <v>303</v>
      </c>
      <c r="G130" s="63">
        <f>'Outputs Monthly'!E44</f>
        <v>2</v>
      </c>
      <c r="H130" s="63">
        <f>'Outputs Monthly'!F44</f>
        <v>1</v>
      </c>
      <c r="I130" s="63">
        <f>'Outputs Monthly'!G44</f>
        <v>1</v>
      </c>
      <c r="J130" s="63">
        <f>'Outputs Monthly'!H44</f>
        <v>0</v>
      </c>
      <c r="K130" s="63">
        <f>'Outputs Monthly'!I44</f>
        <v>0</v>
      </c>
      <c r="L130" s="63">
        <f>'Outputs Monthly'!J44</f>
        <v>1</v>
      </c>
      <c r="M130" s="63">
        <f>'Outputs Monthly'!K44</f>
        <v>1</v>
      </c>
      <c r="N130" s="63">
        <f>'Outputs Monthly'!L44</f>
        <v>2</v>
      </c>
      <c r="O130" s="63">
        <f>'Outputs Monthly'!M44</f>
        <v>0</v>
      </c>
      <c r="P130" s="63">
        <f>'Outputs Monthly'!N44</f>
        <v>1</v>
      </c>
      <c r="Q130" s="63">
        <f>'Outputs Monthly'!O44</f>
        <v>1</v>
      </c>
      <c r="R130" s="63">
        <f>'Outputs Monthly'!P44</f>
        <v>1</v>
      </c>
      <c r="S130" s="63">
        <v>1</v>
      </c>
      <c r="T130" s="63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49">
        <f t="shared" si="2"/>
        <v>5</v>
      </c>
      <c r="B131" s="49">
        <f t="shared" si="2"/>
        <v>20</v>
      </c>
      <c r="C131" s="49" t="s">
        <v>291</v>
      </c>
      <c r="D131" s="49" t="s">
        <v>242</v>
      </c>
      <c r="E131" s="49" t="s">
        <v>138</v>
      </c>
      <c r="F131" s="49" t="s">
        <v>303</v>
      </c>
      <c r="G131" s="63">
        <f>'Outputs Monthly'!E45</f>
        <v>1</v>
      </c>
      <c r="H131" s="63">
        <f>'Outputs Monthly'!F45</f>
        <v>0</v>
      </c>
      <c r="I131" s="63">
        <f>'Outputs Monthly'!G45</f>
        <v>1</v>
      </c>
      <c r="J131" s="63">
        <f>'Outputs Monthly'!H45</f>
        <v>0</v>
      </c>
      <c r="K131" s="63">
        <f>'Outputs Monthly'!I45</f>
        <v>4</v>
      </c>
      <c r="L131" s="63">
        <f>'Outputs Monthly'!J45</f>
        <v>0</v>
      </c>
      <c r="M131" s="63">
        <f>'Outputs Monthly'!K45</f>
        <v>0</v>
      </c>
      <c r="N131" s="63">
        <f>'Outputs Monthly'!L45</f>
        <v>0</v>
      </c>
      <c r="O131" s="63">
        <f>'Outputs Monthly'!M45</f>
        <v>0</v>
      </c>
      <c r="P131" s="63">
        <f>'Outputs Monthly'!N45</f>
        <v>0</v>
      </c>
      <c r="Q131" s="63">
        <f>'Outputs Monthly'!O45</f>
        <v>0</v>
      </c>
      <c r="R131" s="63">
        <f>'Outputs Monthly'!P45</f>
        <v>0</v>
      </c>
      <c r="S131" s="63">
        <v>1</v>
      </c>
      <c r="T131" s="63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49">
        <f t="shared" si="2"/>
        <v>5</v>
      </c>
      <c r="B132" s="49">
        <f t="shared" si="2"/>
        <v>20</v>
      </c>
      <c r="C132" s="49" t="s">
        <v>291</v>
      </c>
      <c r="D132" s="49" t="s">
        <v>304</v>
      </c>
      <c r="E132" s="49" t="s">
        <v>132</v>
      </c>
      <c r="F132" s="49" t="s">
        <v>303</v>
      </c>
      <c r="G132" s="63">
        <f>'Timeliness Quarterly'!G46</f>
        <v>81466</v>
      </c>
      <c r="H132" s="63">
        <f>'Timeliness Quarterly'!H46</f>
        <v>83844</v>
      </c>
      <c r="I132" s="63">
        <f>'Timeliness Quarterly'!I46</f>
        <v>60219</v>
      </c>
      <c r="J132" s="63">
        <f>'Timeliness Quarterly'!J46</f>
        <v>78621</v>
      </c>
      <c r="K132" s="63"/>
      <c r="L132" s="63"/>
      <c r="M132" s="63"/>
      <c r="N132" s="63"/>
      <c r="O132" s="63"/>
      <c r="P132" s="63"/>
      <c r="Q132" s="63"/>
      <c r="R132" s="63"/>
      <c r="S132" s="63">
        <v>1</v>
      </c>
      <c r="T132" s="63">
        <v>3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</row>
    <row r="133" spans="1:33" x14ac:dyDescent="0.25">
      <c r="A133" s="49">
        <f t="shared" ref="A133:B184" si="3">A$21</f>
        <v>5</v>
      </c>
      <c r="B133" s="49">
        <f t="shared" si="3"/>
        <v>20</v>
      </c>
      <c r="C133" s="49" t="s">
        <v>291</v>
      </c>
      <c r="D133" s="49" t="s">
        <v>304</v>
      </c>
      <c r="E133" s="49" t="s">
        <v>133</v>
      </c>
      <c r="F133" s="49" t="s">
        <v>303</v>
      </c>
      <c r="G133" s="64">
        <f>'Timeliness Quarterly'!G49</f>
        <v>36614</v>
      </c>
      <c r="H133" s="64">
        <f>'Timeliness Quarterly'!H49</f>
        <v>38992</v>
      </c>
      <c r="I133" s="64">
        <f>'Timeliness Quarterly'!I49</f>
        <v>27176</v>
      </c>
      <c r="J133" s="64">
        <f>'Timeliness Quarterly'!J49</f>
        <v>36181</v>
      </c>
      <c r="S133" s="63">
        <v>1</v>
      </c>
      <c r="T133" s="63">
        <v>3</v>
      </c>
    </row>
    <row r="134" spans="1:33" x14ac:dyDescent="0.25">
      <c r="A134" s="49">
        <f t="shared" si="3"/>
        <v>5</v>
      </c>
      <c r="B134" s="49">
        <f t="shared" si="3"/>
        <v>20</v>
      </c>
      <c r="C134" s="49" t="s">
        <v>291</v>
      </c>
      <c r="D134" s="49" t="s">
        <v>304</v>
      </c>
      <c r="E134" s="49" t="s">
        <v>140</v>
      </c>
      <c r="F134" s="49" t="s">
        <v>303</v>
      </c>
      <c r="G134" s="64">
        <f>'Timeliness Quarterly'!G52</f>
        <v>10990</v>
      </c>
      <c r="H134" s="64">
        <f>'Timeliness Quarterly'!H52</f>
        <v>10133</v>
      </c>
      <c r="I134" s="64">
        <f>'Timeliness Quarterly'!I52</f>
        <v>7422</v>
      </c>
      <c r="J134" s="64">
        <f>'Timeliness Quarterly'!J52</f>
        <v>8436</v>
      </c>
      <c r="S134" s="63">
        <v>1</v>
      </c>
      <c r="T134" s="63">
        <v>3</v>
      </c>
    </row>
    <row r="135" spans="1:33" x14ac:dyDescent="0.25">
      <c r="A135" s="49">
        <f t="shared" si="3"/>
        <v>5</v>
      </c>
      <c r="B135" s="49">
        <f t="shared" si="3"/>
        <v>20</v>
      </c>
      <c r="C135" s="49" t="s">
        <v>291</v>
      </c>
      <c r="D135" s="49" t="s">
        <v>304</v>
      </c>
      <c r="E135" s="49" t="s">
        <v>137</v>
      </c>
      <c r="F135" s="49" t="s">
        <v>303</v>
      </c>
      <c r="G135" s="64">
        <f>'Timeliness Quarterly'!G55</f>
        <v>16164</v>
      </c>
      <c r="H135" s="64">
        <f>'Timeliness Quarterly'!H55</f>
        <v>18363</v>
      </c>
      <c r="I135" s="64">
        <f>'Timeliness Quarterly'!I55</f>
        <v>16169</v>
      </c>
      <c r="J135" s="64">
        <f>'Timeliness Quarterly'!J55</f>
        <v>17232</v>
      </c>
      <c r="S135" s="63">
        <v>1</v>
      </c>
      <c r="T135" s="63">
        <v>3</v>
      </c>
    </row>
    <row r="136" spans="1:33" x14ac:dyDescent="0.25">
      <c r="A136" s="49">
        <f t="shared" si="3"/>
        <v>5</v>
      </c>
      <c r="B136" s="49">
        <f t="shared" si="3"/>
        <v>20</v>
      </c>
      <c r="C136" s="49" t="s">
        <v>291</v>
      </c>
      <c r="D136" s="49" t="s">
        <v>304</v>
      </c>
      <c r="E136" s="49" t="s">
        <v>134</v>
      </c>
      <c r="F136" s="49" t="s">
        <v>303</v>
      </c>
      <c r="G136" s="64">
        <f>'Timeliness Quarterly'!G58</f>
        <v>44926</v>
      </c>
      <c r="H136" s="64">
        <f>'Timeliness Quarterly'!H58</f>
        <v>53779</v>
      </c>
      <c r="I136" s="64">
        <f>'Timeliness Quarterly'!I58</f>
        <v>43857</v>
      </c>
      <c r="J136" s="64">
        <f>'Timeliness Quarterly'!J58</f>
        <v>45720</v>
      </c>
      <c r="S136" s="63">
        <v>1</v>
      </c>
      <c r="T136" s="63">
        <v>3</v>
      </c>
    </row>
    <row r="137" spans="1:33" x14ac:dyDescent="0.25">
      <c r="A137" s="49">
        <f t="shared" si="3"/>
        <v>5</v>
      </c>
      <c r="B137" s="49">
        <f t="shared" si="3"/>
        <v>20</v>
      </c>
      <c r="C137" s="49" t="s">
        <v>291</v>
      </c>
      <c r="D137" s="49" t="s">
        <v>304</v>
      </c>
      <c r="E137" s="49" t="s">
        <v>135</v>
      </c>
      <c r="F137" s="49" t="s">
        <v>303</v>
      </c>
      <c r="G137" s="64">
        <f>'Timeliness Quarterly'!G61</f>
        <v>44926</v>
      </c>
      <c r="H137" s="64">
        <f>'Timeliness Quarterly'!H61</f>
        <v>48747</v>
      </c>
      <c r="I137" s="64">
        <f>'Timeliness Quarterly'!I61</f>
        <v>30732</v>
      </c>
      <c r="J137" s="64">
        <f>'Timeliness Quarterly'!J61</f>
        <v>32425</v>
      </c>
      <c r="L137" s="64"/>
      <c r="S137" s="63">
        <v>1</v>
      </c>
      <c r="T137" s="63">
        <v>3</v>
      </c>
    </row>
    <row r="138" spans="1:33" x14ac:dyDescent="0.25">
      <c r="A138" s="49">
        <f t="shared" si="3"/>
        <v>5</v>
      </c>
      <c r="B138" s="49">
        <f t="shared" si="3"/>
        <v>20</v>
      </c>
      <c r="C138" s="49" t="s">
        <v>291</v>
      </c>
      <c r="D138" s="49" t="s">
        <v>304</v>
      </c>
      <c r="E138" s="49" t="s">
        <v>136</v>
      </c>
      <c r="F138" s="49" t="s">
        <v>303</v>
      </c>
      <c r="G138" s="64">
        <f>'Timeliness Quarterly'!G64</f>
        <v>21661</v>
      </c>
      <c r="H138" s="64">
        <f>'Timeliness Quarterly'!H64</f>
        <v>21867</v>
      </c>
      <c r="I138" s="64">
        <f>'Timeliness Quarterly'!I64</f>
        <v>20563</v>
      </c>
      <c r="J138" s="64">
        <f>'Timeliness Quarterly'!J64</f>
        <v>22771</v>
      </c>
      <c r="S138" s="63">
        <v>1</v>
      </c>
      <c r="T138" s="63">
        <v>3</v>
      </c>
    </row>
    <row r="139" spans="1:33" x14ac:dyDescent="0.25">
      <c r="A139" s="49">
        <f t="shared" si="3"/>
        <v>5</v>
      </c>
      <c r="B139" s="49">
        <f t="shared" si="3"/>
        <v>20</v>
      </c>
      <c r="C139" s="49" t="s">
        <v>291</v>
      </c>
      <c r="D139" s="49" t="s">
        <v>304</v>
      </c>
      <c r="E139" s="49" t="s">
        <v>93</v>
      </c>
      <c r="F139" s="49" t="s">
        <v>303</v>
      </c>
      <c r="G139" s="64">
        <f>'Timeliness Quarterly'!G67</f>
        <v>41066</v>
      </c>
      <c r="H139" s="64">
        <f>'Timeliness Quarterly'!H67</f>
        <v>41318</v>
      </c>
      <c r="I139" s="64">
        <f>'Timeliness Quarterly'!I67</f>
        <v>34306</v>
      </c>
      <c r="J139" s="64">
        <f>'Timeliness Quarterly'!J67</f>
        <v>43916</v>
      </c>
      <c r="S139" s="63">
        <v>1</v>
      </c>
      <c r="T139" s="63">
        <v>3</v>
      </c>
    </row>
    <row r="140" spans="1:33" x14ac:dyDescent="0.25">
      <c r="A140" s="49">
        <f t="shared" si="3"/>
        <v>5</v>
      </c>
      <c r="B140" s="49">
        <f t="shared" si="3"/>
        <v>20</v>
      </c>
      <c r="C140" s="49" t="s">
        <v>291</v>
      </c>
      <c r="D140" s="49" t="s">
        <v>304</v>
      </c>
      <c r="E140" s="49" t="s">
        <v>139</v>
      </c>
      <c r="F140" s="49" t="s">
        <v>303</v>
      </c>
      <c r="G140" s="64">
        <f>'Timeliness Quarterly'!G70</f>
        <v>812</v>
      </c>
      <c r="H140" s="64">
        <f>'Timeliness Quarterly'!H70</f>
        <v>1156</v>
      </c>
      <c r="I140" s="64">
        <f>'Timeliness Quarterly'!I70</f>
        <v>988</v>
      </c>
      <c r="J140" s="64">
        <f>'Timeliness Quarterly'!J70</f>
        <v>1213</v>
      </c>
      <c r="S140" s="63">
        <v>1</v>
      </c>
      <c r="T140" s="63">
        <v>3</v>
      </c>
    </row>
    <row r="141" spans="1:33" x14ac:dyDescent="0.25">
      <c r="A141" s="49">
        <f t="shared" si="3"/>
        <v>5</v>
      </c>
      <c r="B141" s="49">
        <f t="shared" si="3"/>
        <v>20</v>
      </c>
      <c r="C141" s="49" t="s">
        <v>291</v>
      </c>
      <c r="D141" s="49" t="s">
        <v>304</v>
      </c>
      <c r="E141" s="49" t="s">
        <v>138</v>
      </c>
      <c r="F141" s="49" t="s">
        <v>303</v>
      </c>
      <c r="G141" s="64">
        <f>'Timeliness Quarterly'!G73</f>
        <v>32269</v>
      </c>
      <c r="H141" s="64">
        <f>'Timeliness Quarterly'!H73</f>
        <v>23586</v>
      </c>
      <c r="I141" s="64">
        <f>'Timeliness Quarterly'!I73</f>
        <v>24082</v>
      </c>
      <c r="J141" s="64">
        <f>'Timeliness Quarterly'!J73</f>
        <v>35909</v>
      </c>
      <c r="S141" s="63">
        <v>1</v>
      </c>
      <c r="T141" s="63">
        <v>3</v>
      </c>
    </row>
    <row r="142" spans="1:33" x14ac:dyDescent="0.25">
      <c r="A142" s="49">
        <f t="shared" si="3"/>
        <v>5</v>
      </c>
      <c r="B142" s="49">
        <f t="shared" si="3"/>
        <v>20</v>
      </c>
      <c r="C142" s="49" t="s">
        <v>305</v>
      </c>
      <c r="D142" s="49" t="s">
        <v>302</v>
      </c>
      <c r="E142" s="49" t="s">
        <v>132</v>
      </c>
      <c r="F142" s="49" t="s">
        <v>306</v>
      </c>
      <c r="G142" s="64">
        <f>'Timeliness Quarterly'!G12</f>
        <v>1701</v>
      </c>
      <c r="H142" s="64">
        <f>'Timeliness Quarterly'!H12</f>
        <v>1685</v>
      </c>
      <c r="I142" s="64">
        <f>'Timeliness Quarterly'!I12</f>
        <v>1671</v>
      </c>
      <c r="J142" s="64">
        <f>'Timeliness Quarterly'!J12</f>
        <v>1825</v>
      </c>
      <c r="L142" s="64"/>
      <c r="S142" s="49">
        <v>0.8</v>
      </c>
      <c r="T142" s="63">
        <v>3</v>
      </c>
    </row>
    <row r="143" spans="1:33" x14ac:dyDescent="0.25">
      <c r="A143" s="49">
        <f t="shared" si="3"/>
        <v>5</v>
      </c>
      <c r="B143" s="49">
        <f t="shared" si="3"/>
        <v>20</v>
      </c>
      <c r="C143" s="49" t="s">
        <v>305</v>
      </c>
      <c r="D143" s="49" t="s">
        <v>302</v>
      </c>
      <c r="E143" s="49" t="s">
        <v>133</v>
      </c>
      <c r="F143" s="49" t="s">
        <v>307</v>
      </c>
      <c r="G143" s="64">
        <f>'Timeliness Quarterly'!G15</f>
        <v>1971</v>
      </c>
      <c r="H143" s="64">
        <f>'Timeliness Quarterly'!H15</f>
        <v>2129</v>
      </c>
      <c r="I143" s="64">
        <f>'Timeliness Quarterly'!I15</f>
        <v>2345</v>
      </c>
      <c r="J143" s="64">
        <f>'Timeliness Quarterly'!J15</f>
        <v>2139</v>
      </c>
      <c r="S143" s="49">
        <v>0.8</v>
      </c>
      <c r="T143" s="63">
        <v>3</v>
      </c>
    </row>
    <row r="144" spans="1:33" x14ac:dyDescent="0.25">
      <c r="A144" s="49">
        <f t="shared" si="3"/>
        <v>5</v>
      </c>
      <c r="B144" s="49">
        <f t="shared" si="3"/>
        <v>20</v>
      </c>
      <c r="C144" s="49" t="s">
        <v>305</v>
      </c>
      <c r="D144" s="49" t="s">
        <v>302</v>
      </c>
      <c r="E144" s="49" t="s">
        <v>140</v>
      </c>
      <c r="F144" s="49" t="s">
        <v>306</v>
      </c>
      <c r="G144" s="64">
        <f>'Timeliness Quarterly'!G18</f>
        <v>276</v>
      </c>
      <c r="H144" s="64">
        <f>'Timeliness Quarterly'!H18</f>
        <v>271</v>
      </c>
      <c r="I144" s="64">
        <f>'Timeliness Quarterly'!I18</f>
        <v>238</v>
      </c>
      <c r="J144" s="64">
        <f>'Timeliness Quarterly'!J18</f>
        <v>212</v>
      </c>
      <c r="S144" s="49">
        <v>0.8</v>
      </c>
      <c r="T144" s="63">
        <v>3</v>
      </c>
    </row>
    <row r="145" spans="1:20" x14ac:dyDescent="0.25">
      <c r="A145" s="49">
        <f t="shared" si="3"/>
        <v>5</v>
      </c>
      <c r="B145" s="49">
        <f t="shared" si="3"/>
        <v>20</v>
      </c>
      <c r="C145" s="49" t="s">
        <v>305</v>
      </c>
      <c r="D145" s="49" t="s">
        <v>302</v>
      </c>
      <c r="E145" s="49" t="s">
        <v>137</v>
      </c>
      <c r="F145" s="49" t="s">
        <v>307</v>
      </c>
      <c r="G145" s="64">
        <f>'Timeliness Quarterly'!G21</f>
        <v>2373</v>
      </c>
      <c r="H145" s="64">
        <f>'Timeliness Quarterly'!H21</f>
        <v>2442</v>
      </c>
      <c r="I145" s="64">
        <f>'Timeliness Quarterly'!I21</f>
        <v>2086</v>
      </c>
      <c r="J145" s="64">
        <f>'Timeliness Quarterly'!J21</f>
        <v>2440</v>
      </c>
      <c r="L145" s="64"/>
      <c r="S145" s="49">
        <v>0.8</v>
      </c>
      <c r="T145" s="63">
        <v>3</v>
      </c>
    </row>
    <row r="146" spans="1:20" x14ac:dyDescent="0.25">
      <c r="A146" s="49">
        <f t="shared" si="3"/>
        <v>5</v>
      </c>
      <c r="B146" s="49">
        <f t="shared" si="3"/>
        <v>20</v>
      </c>
      <c r="C146" s="49" t="s">
        <v>305</v>
      </c>
      <c r="D146" s="49" t="s">
        <v>302</v>
      </c>
      <c r="E146" s="49" t="s">
        <v>134</v>
      </c>
      <c r="F146" s="49" t="s">
        <v>306</v>
      </c>
      <c r="G146" s="64">
        <f>'Timeliness Quarterly'!G24</f>
        <v>982</v>
      </c>
      <c r="H146" s="64">
        <f>'Timeliness Quarterly'!H24</f>
        <v>843</v>
      </c>
      <c r="I146" s="64">
        <f>'Timeliness Quarterly'!I24</f>
        <v>996</v>
      </c>
      <c r="J146" s="64">
        <f>'Timeliness Quarterly'!J24</f>
        <v>1015</v>
      </c>
      <c r="S146" s="49">
        <v>0.8</v>
      </c>
      <c r="T146" s="63">
        <v>3</v>
      </c>
    </row>
    <row r="147" spans="1:20" x14ac:dyDescent="0.25">
      <c r="A147" s="49">
        <f t="shared" si="3"/>
        <v>5</v>
      </c>
      <c r="B147" s="49">
        <f t="shared" si="3"/>
        <v>20</v>
      </c>
      <c r="C147" s="49" t="s">
        <v>305</v>
      </c>
      <c r="D147" s="49" t="s">
        <v>302</v>
      </c>
      <c r="E147" s="49" t="s">
        <v>135</v>
      </c>
      <c r="F147" s="49" t="s">
        <v>306</v>
      </c>
      <c r="G147" s="64">
        <f>'Timeliness Quarterly'!G27</f>
        <v>2779</v>
      </c>
      <c r="H147" s="64">
        <f>'Timeliness Quarterly'!H27</f>
        <v>2913</v>
      </c>
      <c r="I147" s="64">
        <f>'Timeliness Quarterly'!I27</f>
        <v>1811</v>
      </c>
      <c r="J147" s="64">
        <f>'Timeliness Quarterly'!J27</f>
        <v>1914</v>
      </c>
      <c r="S147" s="49">
        <v>0.8</v>
      </c>
      <c r="T147" s="63">
        <v>3</v>
      </c>
    </row>
    <row r="148" spans="1:20" x14ac:dyDescent="0.25">
      <c r="A148" s="49">
        <f t="shared" si="3"/>
        <v>5</v>
      </c>
      <c r="B148" s="49">
        <f t="shared" si="3"/>
        <v>20</v>
      </c>
      <c r="C148" s="49" t="s">
        <v>305</v>
      </c>
      <c r="D148" s="49" t="s">
        <v>302</v>
      </c>
      <c r="E148" s="49" t="s">
        <v>136</v>
      </c>
      <c r="F148" s="49" t="s">
        <v>306</v>
      </c>
      <c r="G148" s="64">
        <f>'Timeliness Quarterly'!G30</f>
        <v>1423</v>
      </c>
      <c r="H148" s="64">
        <f>'Timeliness Quarterly'!H30</f>
        <v>1712</v>
      </c>
      <c r="I148" s="64">
        <f>'Timeliness Quarterly'!I30</f>
        <v>1460</v>
      </c>
      <c r="J148" s="64">
        <f>'Timeliness Quarterly'!J30</f>
        <v>1289</v>
      </c>
      <c r="L148" s="64"/>
      <c r="S148" s="49">
        <v>0.8</v>
      </c>
      <c r="T148" s="63">
        <v>3</v>
      </c>
    </row>
    <row r="149" spans="1:20" x14ac:dyDescent="0.25">
      <c r="A149" s="49">
        <f t="shared" si="3"/>
        <v>5</v>
      </c>
      <c r="B149" s="49">
        <f t="shared" si="3"/>
        <v>20</v>
      </c>
      <c r="C149" s="49" t="s">
        <v>305</v>
      </c>
      <c r="D149" s="49" t="s">
        <v>302</v>
      </c>
      <c r="E149" s="49" t="s">
        <v>93</v>
      </c>
      <c r="F149" s="49" t="s">
        <v>307</v>
      </c>
      <c r="G149" s="64">
        <f>'Timeliness Quarterly'!G33</f>
        <v>1583</v>
      </c>
      <c r="H149" s="64">
        <f>'Timeliness Quarterly'!H33</f>
        <v>1575</v>
      </c>
      <c r="I149" s="64">
        <f>'Timeliness Quarterly'!I33</f>
        <v>1426</v>
      </c>
      <c r="J149" s="64">
        <f>'Timeliness Quarterly'!J33</f>
        <v>1633</v>
      </c>
      <c r="S149" s="49">
        <v>0.8</v>
      </c>
      <c r="T149" s="63">
        <v>3</v>
      </c>
    </row>
    <row r="150" spans="1:20" x14ac:dyDescent="0.25">
      <c r="A150" s="49">
        <f t="shared" si="3"/>
        <v>5</v>
      </c>
      <c r="B150" s="49">
        <f t="shared" si="3"/>
        <v>20</v>
      </c>
      <c r="C150" s="49" t="s">
        <v>305</v>
      </c>
      <c r="D150" s="49" t="s">
        <v>302</v>
      </c>
      <c r="E150" s="49" t="s">
        <v>139</v>
      </c>
      <c r="F150" s="49" t="s">
        <v>306</v>
      </c>
      <c r="G150" s="64">
        <f>'Timeliness Quarterly'!G36</f>
        <v>69</v>
      </c>
      <c r="H150" s="64">
        <f>'Timeliness Quarterly'!H36</f>
        <v>94</v>
      </c>
      <c r="I150" s="64">
        <f>'Timeliness Quarterly'!I36</f>
        <v>89</v>
      </c>
      <c r="J150" s="64">
        <f>'Timeliness Quarterly'!J36</f>
        <v>110</v>
      </c>
      <c r="S150" s="49">
        <v>0.8</v>
      </c>
      <c r="T150" s="63">
        <v>3</v>
      </c>
    </row>
    <row r="151" spans="1:20" x14ac:dyDescent="0.25">
      <c r="A151" s="49">
        <f t="shared" si="3"/>
        <v>5</v>
      </c>
      <c r="B151" s="49">
        <f t="shared" si="3"/>
        <v>20</v>
      </c>
      <c r="C151" s="49" t="s">
        <v>305</v>
      </c>
      <c r="D151" s="49" t="s">
        <v>302</v>
      </c>
      <c r="E151" s="49" t="s">
        <v>138</v>
      </c>
      <c r="F151" s="49" t="s">
        <v>308</v>
      </c>
      <c r="G151" s="64">
        <f>'Timeliness Quarterly'!G39</f>
        <v>10701</v>
      </c>
      <c r="H151" s="64">
        <f>'Timeliness Quarterly'!H39</f>
        <v>10788</v>
      </c>
      <c r="I151" s="64">
        <f>'Timeliness Quarterly'!I39</f>
        <v>6727</v>
      </c>
      <c r="J151" s="64">
        <f>'Timeliness Quarterly'!J39</f>
        <v>9952</v>
      </c>
      <c r="L151" s="64"/>
      <c r="S151" s="49">
        <v>0.8</v>
      </c>
      <c r="T151" s="63">
        <v>3</v>
      </c>
    </row>
    <row r="152" spans="1:20" x14ac:dyDescent="0.25">
      <c r="A152" s="49">
        <f t="shared" si="3"/>
        <v>5</v>
      </c>
      <c r="B152" s="49">
        <f t="shared" si="3"/>
        <v>20</v>
      </c>
      <c r="C152" s="49" t="s">
        <v>305</v>
      </c>
      <c r="D152" s="49" t="s">
        <v>304</v>
      </c>
      <c r="E152" s="49" t="s">
        <v>132</v>
      </c>
      <c r="F152" s="49" t="s">
        <v>307</v>
      </c>
      <c r="G152" s="49">
        <f>'Timeliness Quarterly'!G47</f>
        <v>80302</v>
      </c>
      <c r="H152" s="49">
        <f>'Timeliness Quarterly'!H47</f>
        <v>82961</v>
      </c>
      <c r="I152" s="49">
        <f>'Timeliness Quarterly'!I47</f>
        <v>59764</v>
      </c>
      <c r="J152" s="49">
        <f>'Timeliness Quarterly'!J47</f>
        <v>78464</v>
      </c>
      <c r="L152" s="64"/>
      <c r="S152" s="49">
        <v>0.8</v>
      </c>
      <c r="T152" s="63">
        <v>3</v>
      </c>
    </row>
    <row r="153" spans="1:20" x14ac:dyDescent="0.25">
      <c r="A153" s="49">
        <f t="shared" si="3"/>
        <v>5</v>
      </c>
      <c r="B153" s="49">
        <f t="shared" si="3"/>
        <v>20</v>
      </c>
      <c r="C153" s="49" t="s">
        <v>305</v>
      </c>
      <c r="D153" s="49" t="s">
        <v>304</v>
      </c>
      <c r="E153" s="49" t="s">
        <v>133</v>
      </c>
      <c r="F153" s="49" t="s">
        <v>307</v>
      </c>
      <c r="G153" s="49">
        <f>'Timeliness Quarterly'!G50</f>
        <v>36223</v>
      </c>
      <c r="H153" s="49">
        <f>'Timeliness Quarterly'!H50</f>
        <v>38848</v>
      </c>
      <c r="I153" s="49">
        <f>'Timeliness Quarterly'!I50</f>
        <v>27023</v>
      </c>
      <c r="J153" s="49">
        <f>'Timeliness Quarterly'!J50</f>
        <v>36094</v>
      </c>
      <c r="S153" s="49">
        <v>0.8</v>
      </c>
      <c r="T153" s="63">
        <v>3</v>
      </c>
    </row>
    <row r="154" spans="1:20" x14ac:dyDescent="0.25">
      <c r="A154" s="49">
        <f t="shared" si="3"/>
        <v>5</v>
      </c>
      <c r="B154" s="49">
        <f t="shared" si="3"/>
        <v>20</v>
      </c>
      <c r="C154" s="49" t="s">
        <v>305</v>
      </c>
      <c r="D154" s="49" t="s">
        <v>304</v>
      </c>
      <c r="E154" s="49" t="s">
        <v>140</v>
      </c>
      <c r="F154" s="49" t="s">
        <v>307</v>
      </c>
      <c r="G154" s="49">
        <f>'Timeliness Quarterly'!G53</f>
        <v>10951</v>
      </c>
      <c r="H154" s="49">
        <f>'Timeliness Quarterly'!H53</f>
        <v>10107</v>
      </c>
      <c r="I154" s="49">
        <f>'Timeliness Quarterly'!I53</f>
        <v>7409</v>
      </c>
      <c r="J154" s="49">
        <f>'Timeliness Quarterly'!J53</f>
        <v>8426</v>
      </c>
      <c r="S154" s="49">
        <v>0.8</v>
      </c>
      <c r="T154" s="63">
        <v>3</v>
      </c>
    </row>
    <row r="155" spans="1:20" x14ac:dyDescent="0.25">
      <c r="A155" s="49">
        <f t="shared" si="3"/>
        <v>5</v>
      </c>
      <c r="B155" s="49">
        <f t="shared" si="3"/>
        <v>20</v>
      </c>
      <c r="C155" s="49" t="s">
        <v>305</v>
      </c>
      <c r="D155" s="49" t="s">
        <v>304</v>
      </c>
      <c r="E155" s="49" t="s">
        <v>137</v>
      </c>
      <c r="F155" s="49" t="s">
        <v>307</v>
      </c>
      <c r="G155" s="49">
        <f>'Timeliness Quarterly'!G56</f>
        <v>15751</v>
      </c>
      <c r="H155" s="49">
        <f>'Timeliness Quarterly'!H56</f>
        <v>17976</v>
      </c>
      <c r="I155" s="49">
        <f>'Timeliness Quarterly'!I56</f>
        <v>15978</v>
      </c>
      <c r="J155" s="49">
        <f>'Timeliness Quarterly'!J56</f>
        <v>17153</v>
      </c>
      <c r="S155" s="49">
        <v>0.8</v>
      </c>
      <c r="T155" s="63">
        <v>3</v>
      </c>
    </row>
    <row r="156" spans="1:20" x14ac:dyDescent="0.25">
      <c r="A156" s="49">
        <f t="shared" si="3"/>
        <v>5</v>
      </c>
      <c r="B156" s="49">
        <f t="shared" si="3"/>
        <v>20</v>
      </c>
      <c r="C156" s="49" t="s">
        <v>305</v>
      </c>
      <c r="D156" s="49" t="s">
        <v>304</v>
      </c>
      <c r="E156" s="49" t="s">
        <v>134</v>
      </c>
      <c r="F156" s="49" t="s">
        <v>307</v>
      </c>
      <c r="G156" s="49">
        <f>'Timeliness Quarterly'!G59</f>
        <v>43264</v>
      </c>
      <c r="H156" s="49">
        <f>'Timeliness Quarterly'!H59</f>
        <v>51782</v>
      </c>
      <c r="I156" s="49">
        <f>'Timeliness Quarterly'!I59</f>
        <v>43810</v>
      </c>
      <c r="J156" s="49">
        <f>'Timeliness Quarterly'!J59</f>
        <v>44966</v>
      </c>
      <c r="S156" s="49">
        <v>0.8</v>
      </c>
      <c r="T156" s="63">
        <v>3</v>
      </c>
    </row>
    <row r="157" spans="1:20" x14ac:dyDescent="0.25">
      <c r="A157" s="49">
        <f t="shared" si="3"/>
        <v>5</v>
      </c>
      <c r="B157" s="49">
        <f t="shared" si="3"/>
        <v>20</v>
      </c>
      <c r="C157" s="49" t="s">
        <v>305</v>
      </c>
      <c r="D157" s="49" t="s">
        <v>304</v>
      </c>
      <c r="E157" s="49" t="s">
        <v>135</v>
      </c>
      <c r="F157" s="49" t="s">
        <v>307</v>
      </c>
      <c r="G157" s="49">
        <f>'Timeliness Quarterly'!G62</f>
        <v>43264</v>
      </c>
      <c r="H157" s="49">
        <f>'Timeliness Quarterly'!H62</f>
        <v>46286</v>
      </c>
      <c r="I157" s="49">
        <f>'Timeliness Quarterly'!I62</f>
        <v>30682</v>
      </c>
      <c r="J157" s="49">
        <f>'Timeliness Quarterly'!J62</f>
        <v>32201</v>
      </c>
      <c r="S157" s="49">
        <v>0.8</v>
      </c>
      <c r="T157" s="63">
        <v>3</v>
      </c>
    </row>
    <row r="158" spans="1:20" x14ac:dyDescent="0.25">
      <c r="A158" s="49">
        <f t="shared" si="3"/>
        <v>5</v>
      </c>
      <c r="B158" s="49">
        <f t="shared" si="3"/>
        <v>20</v>
      </c>
      <c r="C158" s="49" t="s">
        <v>305</v>
      </c>
      <c r="D158" s="49" t="s">
        <v>304</v>
      </c>
      <c r="E158" s="49" t="s">
        <v>136</v>
      </c>
      <c r="F158" s="49" t="s">
        <v>307</v>
      </c>
      <c r="G158" s="49">
        <f>'Timeliness Quarterly'!G65</f>
        <v>20002</v>
      </c>
      <c r="H158" s="49">
        <f>'Timeliness Quarterly'!H65</f>
        <v>21619</v>
      </c>
      <c r="I158" s="49">
        <f>'Timeliness Quarterly'!I65</f>
        <v>20163</v>
      </c>
      <c r="J158" s="49">
        <f>'Timeliness Quarterly'!J65</f>
        <v>18982</v>
      </c>
      <c r="S158" s="49">
        <v>0.8</v>
      </c>
      <c r="T158" s="63">
        <v>3</v>
      </c>
    </row>
    <row r="159" spans="1:20" x14ac:dyDescent="0.25">
      <c r="A159" s="49">
        <f t="shared" si="3"/>
        <v>5</v>
      </c>
      <c r="B159" s="49">
        <f t="shared" si="3"/>
        <v>20</v>
      </c>
      <c r="C159" s="49" t="s">
        <v>305</v>
      </c>
      <c r="D159" s="49" t="s">
        <v>304</v>
      </c>
      <c r="E159" s="49" t="s">
        <v>93</v>
      </c>
      <c r="F159" s="49" t="s">
        <v>307</v>
      </c>
      <c r="G159" s="49">
        <f>'Timeliness Quarterly'!G68</f>
        <v>39463</v>
      </c>
      <c r="H159" s="49">
        <f>'Timeliness Quarterly'!H68</f>
        <v>39346</v>
      </c>
      <c r="I159" s="49">
        <f>'Timeliness Quarterly'!I68</f>
        <v>34036</v>
      </c>
      <c r="J159" s="49">
        <f>'Timeliness Quarterly'!J68</f>
        <v>42380</v>
      </c>
      <c r="S159" s="49">
        <v>0.8</v>
      </c>
      <c r="T159" s="63">
        <v>3</v>
      </c>
    </row>
    <row r="160" spans="1:20" x14ac:dyDescent="0.25">
      <c r="A160" s="49">
        <f t="shared" si="3"/>
        <v>5</v>
      </c>
      <c r="B160" s="49">
        <f t="shared" si="3"/>
        <v>20</v>
      </c>
      <c r="C160" s="49" t="s">
        <v>305</v>
      </c>
      <c r="D160" s="49" t="s">
        <v>304</v>
      </c>
      <c r="E160" s="49" t="s">
        <v>139</v>
      </c>
      <c r="F160" s="49" t="s">
        <v>307</v>
      </c>
      <c r="G160" s="49">
        <f>'Timeliness Quarterly'!G71</f>
        <v>809</v>
      </c>
      <c r="H160" s="49">
        <f>'Timeliness Quarterly'!H71</f>
        <v>1104</v>
      </c>
      <c r="I160" s="49">
        <f>'Timeliness Quarterly'!I71</f>
        <v>982</v>
      </c>
      <c r="J160" s="49">
        <f>'Timeliness Quarterly'!J71</f>
        <v>1205</v>
      </c>
      <c r="S160" s="49">
        <v>0.8</v>
      </c>
      <c r="T160" s="63">
        <v>3</v>
      </c>
    </row>
    <row r="161" spans="1:20" x14ac:dyDescent="0.25">
      <c r="A161" s="49">
        <f t="shared" si="3"/>
        <v>5</v>
      </c>
      <c r="B161" s="49">
        <f t="shared" si="3"/>
        <v>20</v>
      </c>
      <c r="C161" s="49" t="s">
        <v>305</v>
      </c>
      <c r="D161" s="49" t="s">
        <v>304</v>
      </c>
      <c r="E161" s="49" t="s">
        <v>138</v>
      </c>
      <c r="F161" s="49" t="s">
        <v>308</v>
      </c>
      <c r="G161" s="49">
        <f>'Timeliness Quarterly'!G74</f>
        <v>32177</v>
      </c>
      <c r="H161" s="49">
        <f>'Timeliness Quarterly'!H74</f>
        <v>23432</v>
      </c>
      <c r="I161" s="49">
        <f>'Timeliness Quarterly'!I74</f>
        <v>24025</v>
      </c>
      <c r="J161" s="49">
        <f>'Timeliness Quarterly'!J74</f>
        <v>35752</v>
      </c>
      <c r="S161" s="49">
        <v>0.8</v>
      </c>
      <c r="T161" s="63">
        <v>3</v>
      </c>
    </row>
    <row r="162" spans="1:20" x14ac:dyDescent="0.25">
      <c r="A162" s="49">
        <f t="shared" si="3"/>
        <v>5</v>
      </c>
      <c r="B162" s="49">
        <f t="shared" si="3"/>
        <v>20</v>
      </c>
      <c r="C162" s="49" t="s">
        <v>305</v>
      </c>
      <c r="D162" s="49" t="s">
        <v>302</v>
      </c>
      <c r="E162" s="49" t="s">
        <v>132</v>
      </c>
      <c r="F162" s="49" t="s">
        <v>309</v>
      </c>
      <c r="G162" s="64">
        <f>'Timeliness Quarterly'!G13</f>
        <v>0.97699999999999998</v>
      </c>
      <c r="H162" s="64">
        <f>'Timeliness Quarterly'!H13</f>
        <v>0.97009999999999996</v>
      </c>
      <c r="I162" s="64">
        <f>'Timeliness Quarterly'!I13</f>
        <v>0.99519999999999997</v>
      </c>
      <c r="J162" s="64">
        <f>'Timeliness Quarterly'!J13</f>
        <v>0.99509999999999998</v>
      </c>
      <c r="S162" s="49">
        <v>0.8</v>
      </c>
      <c r="T162" s="63">
        <v>3</v>
      </c>
    </row>
    <row r="163" spans="1:20" x14ac:dyDescent="0.25">
      <c r="A163" s="49">
        <f t="shared" si="3"/>
        <v>5</v>
      </c>
      <c r="B163" s="49">
        <f t="shared" si="3"/>
        <v>20</v>
      </c>
      <c r="C163" s="49" t="s">
        <v>305</v>
      </c>
      <c r="D163" s="49" t="s">
        <v>302</v>
      </c>
      <c r="E163" s="49" t="s">
        <v>133</v>
      </c>
      <c r="F163" s="49" t="s">
        <v>309</v>
      </c>
      <c r="G163" s="64">
        <f>'Timeliness Quarterly'!G16</f>
        <v>0.98550000000000004</v>
      </c>
      <c r="H163" s="64">
        <f>'Timeliness Quarterly'!H16</f>
        <v>0.99160000000000004</v>
      </c>
      <c r="I163" s="64">
        <f>'Timeliness Quarterly'!I16</f>
        <v>0.99490000000000001</v>
      </c>
      <c r="J163" s="64">
        <f>'Timeliness Quarterly'!J16</f>
        <v>0.99299999999999999</v>
      </c>
      <c r="S163" s="49">
        <v>0.8</v>
      </c>
      <c r="T163" s="63">
        <v>3</v>
      </c>
    </row>
    <row r="164" spans="1:20" x14ac:dyDescent="0.25">
      <c r="A164" s="49">
        <f t="shared" si="3"/>
        <v>5</v>
      </c>
      <c r="B164" s="49">
        <f t="shared" si="3"/>
        <v>20</v>
      </c>
      <c r="C164" s="49" t="s">
        <v>305</v>
      </c>
      <c r="D164" s="49" t="s">
        <v>302</v>
      </c>
      <c r="E164" s="49" t="s">
        <v>140</v>
      </c>
      <c r="F164" s="49" t="s">
        <v>309</v>
      </c>
      <c r="G164" s="64">
        <f>'Timeliness Quarterly'!G19</f>
        <v>0.93240000000000001</v>
      </c>
      <c r="H164" s="64">
        <f>'Timeliness Quarterly'!H19</f>
        <v>0.9476</v>
      </c>
      <c r="I164" s="64">
        <f>'Timeliness Quarterly'!I19</f>
        <v>0.99580000000000002</v>
      </c>
      <c r="J164" s="64">
        <f>'Timeliness Quarterly'!J19</f>
        <v>0.95930000000000004</v>
      </c>
      <c r="S164" s="49">
        <v>0.8</v>
      </c>
      <c r="T164" s="63">
        <v>3</v>
      </c>
    </row>
    <row r="165" spans="1:20" x14ac:dyDescent="0.25">
      <c r="A165" s="49">
        <f t="shared" si="3"/>
        <v>5</v>
      </c>
      <c r="B165" s="49">
        <f t="shared" si="3"/>
        <v>20</v>
      </c>
      <c r="C165" s="49" t="s">
        <v>305</v>
      </c>
      <c r="D165" s="49" t="s">
        <v>302</v>
      </c>
      <c r="E165" s="49" t="s">
        <v>137</v>
      </c>
      <c r="F165" s="49" t="s">
        <v>309</v>
      </c>
      <c r="G165" s="64">
        <f>'Timeliness Quarterly'!G22</f>
        <v>0.98880000000000001</v>
      </c>
      <c r="H165" s="64">
        <f>'Timeliness Quarterly'!H22</f>
        <v>0.9698</v>
      </c>
      <c r="I165" s="64">
        <f>'Timeliness Quarterly'!I22</f>
        <v>0.99519999999999997</v>
      </c>
      <c r="J165" s="64">
        <f>'Timeliness Quarterly'!J22</f>
        <v>0.9899</v>
      </c>
      <c r="S165" s="49">
        <v>0.8</v>
      </c>
      <c r="T165" s="63">
        <v>3</v>
      </c>
    </row>
    <row r="166" spans="1:20" x14ac:dyDescent="0.25">
      <c r="A166" s="49">
        <f t="shared" si="3"/>
        <v>5</v>
      </c>
      <c r="B166" s="49">
        <f t="shared" si="3"/>
        <v>20</v>
      </c>
      <c r="C166" s="49" t="s">
        <v>305</v>
      </c>
      <c r="D166" s="49" t="s">
        <v>302</v>
      </c>
      <c r="E166" s="49" t="s">
        <v>134</v>
      </c>
      <c r="F166" s="49" t="s">
        <v>309</v>
      </c>
      <c r="G166" s="64">
        <f>'Timeliness Quarterly'!G25</f>
        <v>0.86219999999999997</v>
      </c>
      <c r="H166" s="64">
        <f>'Timeliness Quarterly'!H25</f>
        <v>0.752</v>
      </c>
      <c r="I166" s="64">
        <f>'Timeliness Quarterly'!I25</f>
        <v>0.996</v>
      </c>
      <c r="J166" s="64">
        <f>'Timeliness Quarterly'!J25</f>
        <v>0.95850000000000002</v>
      </c>
      <c r="S166" s="49">
        <v>0.8</v>
      </c>
      <c r="T166" s="63">
        <v>3</v>
      </c>
    </row>
    <row r="167" spans="1:20" x14ac:dyDescent="0.25">
      <c r="A167" s="49">
        <f t="shared" si="3"/>
        <v>5</v>
      </c>
      <c r="B167" s="49">
        <f t="shared" si="3"/>
        <v>20</v>
      </c>
      <c r="C167" s="49" t="s">
        <v>305</v>
      </c>
      <c r="D167" s="49" t="s">
        <v>302</v>
      </c>
      <c r="E167" s="49" t="s">
        <v>135</v>
      </c>
      <c r="F167" s="49" t="s">
        <v>309</v>
      </c>
      <c r="G167" s="64">
        <f>'Timeliness Quarterly'!G28</f>
        <v>0.74399999999999999</v>
      </c>
      <c r="H167" s="64">
        <f>'Timeliness Quarterly'!H28</f>
        <v>0.8034</v>
      </c>
      <c r="I167" s="64">
        <f>'Timeliness Quarterly'!I28</f>
        <v>0.99609999999999999</v>
      </c>
      <c r="J167" s="64">
        <f>'Timeliness Quarterly'!J28</f>
        <v>0.97799999999999998</v>
      </c>
      <c r="S167" s="49">
        <v>0.8</v>
      </c>
      <c r="T167" s="63">
        <v>3</v>
      </c>
    </row>
    <row r="168" spans="1:20" x14ac:dyDescent="0.25">
      <c r="A168" s="49">
        <f t="shared" si="3"/>
        <v>5</v>
      </c>
      <c r="B168" s="49">
        <f t="shared" si="3"/>
        <v>20</v>
      </c>
      <c r="C168" s="49" t="s">
        <v>305</v>
      </c>
      <c r="D168" s="49" t="s">
        <v>302</v>
      </c>
      <c r="E168" s="49" t="s">
        <v>136</v>
      </c>
      <c r="F168" s="49" t="s">
        <v>309</v>
      </c>
      <c r="G168" s="64">
        <f>'Timeliness Quarterly'!G31</f>
        <v>0.93740000000000001</v>
      </c>
      <c r="H168" s="64">
        <f>'Timeliness Quarterly'!H31</f>
        <v>0.98219999999999996</v>
      </c>
      <c r="I168" s="64">
        <f>'Timeliness Quarterly'!I31</f>
        <v>0.92759999999999998</v>
      </c>
      <c r="J168" s="64">
        <f>'Timeliness Quarterly'!J31</f>
        <v>0.74250000000000005</v>
      </c>
      <c r="S168" s="49">
        <v>0.8</v>
      </c>
      <c r="T168" s="63">
        <v>3</v>
      </c>
    </row>
    <row r="169" spans="1:20" x14ac:dyDescent="0.25">
      <c r="A169" s="49">
        <f t="shared" si="3"/>
        <v>5</v>
      </c>
      <c r="B169" s="49">
        <f t="shared" si="3"/>
        <v>20</v>
      </c>
      <c r="C169" s="49" t="s">
        <v>305</v>
      </c>
      <c r="D169" s="49" t="s">
        <v>302</v>
      </c>
      <c r="E169" s="49" t="s">
        <v>93</v>
      </c>
      <c r="F169" s="49" t="s">
        <v>309</v>
      </c>
      <c r="G169" s="64">
        <f>'Timeliness Quarterly'!G34</f>
        <v>0.98570000000000002</v>
      </c>
      <c r="H169" s="64">
        <f>'Timeliness Quarterly'!H34</f>
        <v>0.97829999999999995</v>
      </c>
      <c r="I169" s="64">
        <f>'Timeliness Quarterly'!I34</f>
        <v>0.99860000000000004</v>
      </c>
      <c r="J169" s="64">
        <f>'Timeliness Quarterly'!J34</f>
        <v>0.98970000000000002</v>
      </c>
      <c r="S169" s="49">
        <v>0.8</v>
      </c>
      <c r="T169" s="63">
        <v>3</v>
      </c>
    </row>
    <row r="170" spans="1:20" x14ac:dyDescent="0.25">
      <c r="A170" s="49">
        <f t="shared" si="3"/>
        <v>5</v>
      </c>
      <c r="B170" s="49">
        <f t="shared" si="3"/>
        <v>20</v>
      </c>
      <c r="C170" s="49" t="s">
        <v>305</v>
      </c>
      <c r="D170" s="49" t="s">
        <v>302</v>
      </c>
      <c r="E170" s="49" t="s">
        <v>139</v>
      </c>
      <c r="F170" s="49" t="s">
        <v>309</v>
      </c>
      <c r="G170" s="64">
        <f>'Timeliness Quarterly'!G37</f>
        <v>0.98570000000000002</v>
      </c>
      <c r="H170" s="64">
        <f>'Timeliness Quarterly'!H37</f>
        <v>1</v>
      </c>
      <c r="I170" s="64">
        <f>'Timeliness Quarterly'!I37</f>
        <v>1</v>
      </c>
      <c r="J170" s="64">
        <f>'Timeliness Quarterly'!J37</f>
        <v>1</v>
      </c>
      <c r="S170" s="49">
        <v>0.8</v>
      </c>
      <c r="T170" s="63">
        <v>3</v>
      </c>
    </row>
    <row r="171" spans="1:20" x14ac:dyDescent="0.25">
      <c r="A171" s="49">
        <f t="shared" si="3"/>
        <v>5</v>
      </c>
      <c r="B171" s="49">
        <f t="shared" si="3"/>
        <v>20</v>
      </c>
      <c r="C171" s="49" t="s">
        <v>305</v>
      </c>
      <c r="D171" s="49" t="s">
        <v>302</v>
      </c>
      <c r="E171" s="49" t="s">
        <v>138</v>
      </c>
      <c r="F171" s="49" t="s">
        <v>309</v>
      </c>
      <c r="G171" s="64">
        <f>'Timeliness Quarterly'!G40</f>
        <v>0.99739999999999995</v>
      </c>
      <c r="H171" s="64">
        <f>'Timeliness Quarterly'!H40</f>
        <v>0.97970000000000002</v>
      </c>
      <c r="I171" s="64">
        <f>'Timeliness Quarterly'!I40</f>
        <v>0.99839999999999995</v>
      </c>
      <c r="J171" s="64">
        <f>'Timeliness Quarterly'!J40</f>
        <v>0.99550000000000005</v>
      </c>
      <c r="S171" s="49">
        <v>0.8</v>
      </c>
      <c r="T171" s="63">
        <v>3</v>
      </c>
    </row>
    <row r="172" spans="1:20" x14ac:dyDescent="0.25">
      <c r="A172" s="49">
        <f t="shared" si="3"/>
        <v>5</v>
      </c>
      <c r="B172" s="49">
        <f t="shared" si="3"/>
        <v>20</v>
      </c>
      <c r="C172" s="49" t="s">
        <v>305</v>
      </c>
      <c r="D172" s="49" t="s">
        <v>304</v>
      </c>
      <c r="E172" s="49" t="s">
        <v>132</v>
      </c>
      <c r="F172" s="49" t="s">
        <v>309</v>
      </c>
      <c r="G172" s="49">
        <f>'Timeliness Quarterly'!G48</f>
        <v>0.98570000000000002</v>
      </c>
      <c r="H172" s="49">
        <f>'Timeliness Quarterly'!H48</f>
        <v>0.98950000000000005</v>
      </c>
      <c r="I172" s="49">
        <f>'Timeliness Quarterly'!I48</f>
        <v>0.99239999999999995</v>
      </c>
      <c r="J172" s="49">
        <f>'Timeliness Quarterly'!J48</f>
        <v>0.998</v>
      </c>
      <c r="S172" s="49">
        <v>0.8</v>
      </c>
      <c r="T172" s="63">
        <v>3</v>
      </c>
    </row>
    <row r="173" spans="1:20" x14ac:dyDescent="0.25">
      <c r="A173" s="49">
        <f t="shared" si="3"/>
        <v>5</v>
      </c>
      <c r="B173" s="49">
        <f t="shared" si="3"/>
        <v>20</v>
      </c>
      <c r="C173" s="49" t="s">
        <v>305</v>
      </c>
      <c r="D173" s="49" t="s">
        <v>304</v>
      </c>
      <c r="E173" s="49" t="s">
        <v>133</v>
      </c>
      <c r="F173" s="49" t="s">
        <v>309</v>
      </c>
      <c r="G173" s="49">
        <f>'Timeliness Quarterly'!G51</f>
        <v>0.98929999999999996</v>
      </c>
      <c r="H173" s="49">
        <f>'Timeliness Quarterly'!H51</f>
        <v>0.99629999999999996</v>
      </c>
      <c r="I173" s="49">
        <f>'Timeliness Quarterly'!I51</f>
        <v>0.99439999999999995</v>
      </c>
      <c r="J173" s="49">
        <f>'Timeliness Quarterly'!J51</f>
        <v>0.99760000000000004</v>
      </c>
      <c r="S173" s="49">
        <v>0.8</v>
      </c>
      <c r="T173" s="63">
        <v>3</v>
      </c>
    </row>
    <row r="174" spans="1:20" x14ac:dyDescent="0.25">
      <c r="A174" s="49">
        <f t="shared" si="3"/>
        <v>5</v>
      </c>
      <c r="B174" s="49">
        <f t="shared" si="3"/>
        <v>20</v>
      </c>
      <c r="C174" s="49" t="s">
        <v>305</v>
      </c>
      <c r="D174" s="49" t="s">
        <v>304</v>
      </c>
      <c r="E174" s="49" t="s">
        <v>140</v>
      </c>
      <c r="F174" s="49" t="s">
        <v>309</v>
      </c>
      <c r="G174" s="49">
        <f>'Timeliness Quarterly'!G54</f>
        <v>0.99650000000000005</v>
      </c>
      <c r="H174" s="49">
        <f>'Timeliness Quarterly'!H54</f>
        <v>0.99739999999999995</v>
      </c>
      <c r="I174" s="49">
        <f>'Timeliness Quarterly'!I54</f>
        <v>0.99819999999999998</v>
      </c>
      <c r="J174" s="49">
        <f>'Timeliness Quarterly'!J54</f>
        <v>0.99880000000000002</v>
      </c>
      <c r="S174" s="49">
        <v>0.8</v>
      </c>
      <c r="T174" s="63">
        <v>3</v>
      </c>
    </row>
    <row r="175" spans="1:20" x14ac:dyDescent="0.25">
      <c r="A175" s="49">
        <f t="shared" si="3"/>
        <v>5</v>
      </c>
      <c r="B175" s="49">
        <f t="shared" si="3"/>
        <v>20</v>
      </c>
      <c r="C175" s="49" t="s">
        <v>305</v>
      </c>
      <c r="D175" s="49" t="s">
        <v>304</v>
      </c>
      <c r="E175" s="49" t="s">
        <v>137</v>
      </c>
      <c r="F175" s="49" t="s">
        <v>309</v>
      </c>
      <c r="G175" s="49">
        <f>'Timeliness Quarterly'!G57</f>
        <v>0.97440000000000004</v>
      </c>
      <c r="H175" s="49">
        <f>'Timeliness Quarterly'!H57</f>
        <v>0.97889999999999999</v>
      </c>
      <c r="I175" s="49">
        <f>'Timeliness Quarterly'!I57</f>
        <v>0.98819999999999997</v>
      </c>
      <c r="J175" s="49">
        <f>'Timeliness Quarterly'!J57</f>
        <v>0.99539999999999995</v>
      </c>
      <c r="S175" s="49">
        <v>0.8</v>
      </c>
      <c r="T175" s="63">
        <v>3</v>
      </c>
    </row>
    <row r="176" spans="1:20" x14ac:dyDescent="0.25">
      <c r="A176" s="49">
        <f t="shared" si="3"/>
        <v>5</v>
      </c>
      <c r="B176" s="49">
        <f t="shared" si="3"/>
        <v>20</v>
      </c>
      <c r="C176" s="49" t="s">
        <v>305</v>
      </c>
      <c r="D176" s="49" t="s">
        <v>304</v>
      </c>
      <c r="E176" s="49" t="s">
        <v>134</v>
      </c>
      <c r="F176" s="49" t="s">
        <v>309</v>
      </c>
      <c r="G176" s="49">
        <f>'Timeliness Quarterly'!G60</f>
        <v>0.96299999999999997</v>
      </c>
      <c r="H176" s="49">
        <f>'Timeliness Quarterly'!H60</f>
        <v>0.96289999999999998</v>
      </c>
      <c r="I176" s="49">
        <f>'Timeliness Quarterly'!I60</f>
        <v>0.99890000000000001</v>
      </c>
      <c r="J176" s="49">
        <f>'Timeliness Quarterly'!J60</f>
        <v>0.98350000000000004</v>
      </c>
      <c r="S176" s="49">
        <v>0.8</v>
      </c>
      <c r="T176" s="63">
        <v>3</v>
      </c>
    </row>
    <row r="177" spans="1:20" x14ac:dyDescent="0.25">
      <c r="A177" s="49">
        <f t="shared" si="3"/>
        <v>5</v>
      </c>
      <c r="B177" s="49">
        <f t="shared" si="3"/>
        <v>20</v>
      </c>
      <c r="C177" s="49" t="s">
        <v>305</v>
      </c>
      <c r="D177" s="49" t="s">
        <v>304</v>
      </c>
      <c r="E177" s="49" t="s">
        <v>135</v>
      </c>
      <c r="F177" s="49" t="s">
        <v>309</v>
      </c>
      <c r="G177" s="49">
        <f>'Timeliness Quarterly'!G63</f>
        <v>0.96299999999999997</v>
      </c>
      <c r="H177" s="49">
        <f>'Timeliness Quarterly'!H63</f>
        <v>0.94950000000000001</v>
      </c>
      <c r="I177" s="49">
        <f>'Timeliness Quarterly'!I63</f>
        <v>0.99839999999999995</v>
      </c>
      <c r="J177" s="49">
        <f>'Timeliness Quarterly'!J63</f>
        <v>0.99309999999999998</v>
      </c>
      <c r="S177" s="49">
        <v>0.8</v>
      </c>
      <c r="T177" s="63">
        <v>3</v>
      </c>
    </row>
    <row r="178" spans="1:20" x14ac:dyDescent="0.25">
      <c r="A178" s="49">
        <f t="shared" si="3"/>
        <v>5</v>
      </c>
      <c r="B178" s="49">
        <f t="shared" si="3"/>
        <v>20</v>
      </c>
      <c r="C178" s="49" t="s">
        <v>305</v>
      </c>
      <c r="D178" s="49" t="s">
        <v>304</v>
      </c>
      <c r="E178" s="49" t="s">
        <v>136</v>
      </c>
      <c r="F178" s="49" t="s">
        <v>309</v>
      </c>
      <c r="G178" s="49">
        <f>'Timeliness Quarterly'!G66</f>
        <v>0.9234</v>
      </c>
      <c r="H178" s="49">
        <f>'Timeliness Quarterly'!H66</f>
        <v>0.98870000000000002</v>
      </c>
      <c r="I178" s="49">
        <f>'Timeliness Quarterly'!I66</f>
        <v>0.98050000000000004</v>
      </c>
      <c r="J178" s="49">
        <f>'Timeliness Quarterly'!J66</f>
        <v>0.83360000000000001</v>
      </c>
      <c r="S178" s="49">
        <v>0.8</v>
      </c>
      <c r="T178" s="63">
        <v>3</v>
      </c>
    </row>
    <row r="179" spans="1:20" x14ac:dyDescent="0.25">
      <c r="A179" s="49">
        <f t="shared" si="3"/>
        <v>5</v>
      </c>
      <c r="B179" s="49">
        <f t="shared" si="3"/>
        <v>20</v>
      </c>
      <c r="C179" s="49" t="s">
        <v>305</v>
      </c>
      <c r="D179" s="49" t="s">
        <v>304</v>
      </c>
      <c r="E179" s="49" t="s">
        <v>93</v>
      </c>
      <c r="F179" s="49" t="s">
        <v>309</v>
      </c>
      <c r="G179" s="49">
        <f>'Timeliness Quarterly'!G69</f>
        <v>0.96099999999999997</v>
      </c>
      <c r="H179" s="49">
        <f>'Timeliness Quarterly'!H69</f>
        <v>0.95230000000000004</v>
      </c>
      <c r="I179" s="49">
        <f>'Timeliness Quarterly'!I69</f>
        <v>0.99209999999999998</v>
      </c>
      <c r="J179" s="49">
        <f>'Timeliness Quarterly'!J69</f>
        <v>0.96499999999999997</v>
      </c>
      <c r="S179" s="49">
        <v>0.8</v>
      </c>
      <c r="T179" s="63">
        <v>3</v>
      </c>
    </row>
    <row r="180" spans="1:20" x14ac:dyDescent="0.25">
      <c r="A180" s="49">
        <f t="shared" si="3"/>
        <v>5</v>
      </c>
      <c r="B180" s="49">
        <f t="shared" si="3"/>
        <v>20</v>
      </c>
      <c r="C180" s="49" t="s">
        <v>305</v>
      </c>
      <c r="D180" s="49" t="s">
        <v>304</v>
      </c>
      <c r="E180" s="49" t="s">
        <v>139</v>
      </c>
      <c r="F180" s="49" t="s">
        <v>309</v>
      </c>
      <c r="G180" s="49">
        <f>'Timeliness Quarterly'!G72</f>
        <v>0.99629999999999996</v>
      </c>
      <c r="H180" s="49">
        <f>'Timeliness Quarterly'!H72</f>
        <v>0.95499999999999996</v>
      </c>
      <c r="I180" s="49">
        <f>'Timeliness Quarterly'!I72</f>
        <v>0.99390000000000001</v>
      </c>
      <c r="J180" s="49">
        <f>'Timeliness Quarterly'!J72</f>
        <v>0.99339999999999995</v>
      </c>
      <c r="S180" s="49">
        <v>0.8</v>
      </c>
      <c r="T180" s="63">
        <v>3</v>
      </c>
    </row>
    <row r="181" spans="1:20" x14ac:dyDescent="0.25">
      <c r="A181" s="49">
        <f t="shared" si="3"/>
        <v>5</v>
      </c>
      <c r="B181" s="49">
        <f t="shared" si="3"/>
        <v>20</v>
      </c>
      <c r="C181" s="49" t="s">
        <v>305</v>
      </c>
      <c r="D181" s="49" t="s">
        <v>304</v>
      </c>
      <c r="E181" s="49" t="s">
        <v>138</v>
      </c>
      <c r="F181" s="49" t="s">
        <v>309</v>
      </c>
      <c r="G181" s="49">
        <f>'Timeliness Quarterly'!G75</f>
        <v>0.99709999999999999</v>
      </c>
      <c r="H181" s="49">
        <f>'Timeliness Quarterly'!H75</f>
        <v>0.99350000000000005</v>
      </c>
      <c r="I181" s="49">
        <f>'Timeliness Quarterly'!I75</f>
        <v>0.99760000000000004</v>
      </c>
      <c r="J181" s="49">
        <f>'Timeliness Quarterly'!J75</f>
        <v>0.99560000000000004</v>
      </c>
      <c r="S181" s="49">
        <v>0.8</v>
      </c>
      <c r="T181" s="63">
        <v>3</v>
      </c>
    </row>
    <row r="182" spans="1:20" ht="27" x14ac:dyDescent="0.25">
      <c r="A182" s="48" t="s">
        <v>96</v>
      </c>
      <c r="B182" s="48" t="s">
        <v>118</v>
      </c>
      <c r="C182" s="48" t="s">
        <v>310</v>
      </c>
      <c r="D182" s="48" t="s">
        <v>311</v>
      </c>
      <c r="E182" s="48" t="s">
        <v>299</v>
      </c>
      <c r="F182" s="48" t="s">
        <v>312</v>
      </c>
      <c r="G182" s="48" t="s">
        <v>119</v>
      </c>
      <c r="H182" s="48" t="s">
        <v>120</v>
      </c>
      <c r="I182" s="48" t="s">
        <v>121</v>
      </c>
      <c r="J182" s="48" t="s">
        <v>122</v>
      </c>
      <c r="K182" s="48" t="s">
        <v>123</v>
      </c>
      <c r="L182" s="48" t="s">
        <v>124</v>
      </c>
      <c r="M182" s="48" t="s">
        <v>125</v>
      </c>
      <c r="N182" s="48" t="s">
        <v>126</v>
      </c>
      <c r="O182" s="48" t="s">
        <v>127</v>
      </c>
      <c r="P182" s="48" t="s">
        <v>128</v>
      </c>
      <c r="Q182" s="48" t="s">
        <v>129</v>
      </c>
      <c r="R182" s="48" t="s">
        <v>130</v>
      </c>
      <c r="S182" s="48" t="s">
        <v>131</v>
      </c>
    </row>
    <row r="183" spans="1:20" x14ac:dyDescent="0.25">
      <c r="A183" s="49">
        <f t="shared" si="3"/>
        <v>5</v>
      </c>
      <c r="B183" s="49">
        <f t="shared" si="3"/>
        <v>20</v>
      </c>
      <c r="C183" s="49" t="s">
        <v>313</v>
      </c>
      <c r="D183" s="49" t="s">
        <v>250</v>
      </c>
      <c r="E183" s="49" t="s">
        <v>132</v>
      </c>
      <c r="F183" s="49" t="s">
        <v>302</v>
      </c>
      <c r="G183" s="66">
        <f>'Timeliness Quarterly'!L11</f>
        <v>0</v>
      </c>
      <c r="H183" s="66">
        <f>'Timeliness Quarterly'!N11</f>
        <v>0</v>
      </c>
      <c r="I183" s="66">
        <f>'Timeliness Quarterly'!P11</f>
        <v>0</v>
      </c>
      <c r="J183" s="66">
        <f>'Timeliness Quarterly'!R11</f>
        <v>0</v>
      </c>
      <c r="S183" s="49">
        <v>3</v>
      </c>
    </row>
    <row r="184" spans="1:20" x14ac:dyDescent="0.25">
      <c r="A184" s="49">
        <f t="shared" si="3"/>
        <v>5</v>
      </c>
      <c r="B184" s="49">
        <f t="shared" si="3"/>
        <v>20</v>
      </c>
      <c r="C184" s="49" t="s">
        <v>313</v>
      </c>
      <c r="D184" s="49" t="s">
        <v>250</v>
      </c>
      <c r="E184" s="49" t="s">
        <v>133</v>
      </c>
      <c r="F184" s="49" t="s">
        <v>302</v>
      </c>
      <c r="G184" s="66">
        <f>'Timeliness Quarterly'!L14</f>
        <v>0</v>
      </c>
      <c r="H184" s="66">
        <f>'Timeliness Quarterly'!N14</f>
        <v>0</v>
      </c>
      <c r="I184" s="66">
        <f>'Timeliness Quarterly'!P14</f>
        <v>0</v>
      </c>
      <c r="J184" s="66">
        <f>'Timeliness Quarterly'!R14</f>
        <v>0</v>
      </c>
      <c r="S184" s="49">
        <v>3</v>
      </c>
    </row>
    <row r="185" spans="1:20" x14ac:dyDescent="0.25">
      <c r="A185" s="49">
        <f t="shared" ref="A185:B245" si="4">A$21</f>
        <v>5</v>
      </c>
      <c r="B185" s="49">
        <f t="shared" si="4"/>
        <v>20</v>
      </c>
      <c r="C185" s="49" t="s">
        <v>313</v>
      </c>
      <c r="D185" s="49" t="s">
        <v>250</v>
      </c>
      <c r="E185" s="49" t="s">
        <v>140</v>
      </c>
      <c r="F185" s="49" t="s">
        <v>302</v>
      </c>
      <c r="G185" s="66">
        <f>'Timeliness Quarterly'!L17</f>
        <v>0</v>
      </c>
      <c r="H185" s="66">
        <f>'Timeliness Quarterly'!N17</f>
        <v>0</v>
      </c>
      <c r="I185" s="66">
        <f>'Timeliness Quarterly'!P17</f>
        <v>0</v>
      </c>
      <c r="J185" s="66">
        <f>'Timeliness Quarterly'!R17</f>
        <v>0</v>
      </c>
      <c r="S185" s="49">
        <v>3</v>
      </c>
    </row>
    <row r="186" spans="1:20" x14ac:dyDescent="0.25">
      <c r="A186" s="49">
        <f t="shared" si="4"/>
        <v>5</v>
      </c>
      <c r="B186" s="49">
        <f t="shared" si="4"/>
        <v>20</v>
      </c>
      <c r="C186" s="49" t="s">
        <v>313</v>
      </c>
      <c r="D186" s="49" t="s">
        <v>250</v>
      </c>
      <c r="E186" s="49" t="s">
        <v>137</v>
      </c>
      <c r="F186" s="49" t="s">
        <v>302</v>
      </c>
      <c r="G186" s="66">
        <f>'Timeliness Quarterly'!L20</f>
        <v>0</v>
      </c>
      <c r="H186" s="66">
        <f>'Timeliness Quarterly'!N20</f>
        <v>0</v>
      </c>
      <c r="I186" s="66">
        <f>'Timeliness Quarterly'!P20</f>
        <v>0</v>
      </c>
      <c r="J186" s="66">
        <f>'Timeliness Quarterly'!R20</f>
        <v>0</v>
      </c>
      <c r="S186" s="49">
        <v>3</v>
      </c>
    </row>
    <row r="187" spans="1:20" x14ac:dyDescent="0.25">
      <c r="A187" s="49">
        <f t="shared" si="4"/>
        <v>5</v>
      </c>
      <c r="B187" s="49">
        <f t="shared" si="4"/>
        <v>20</v>
      </c>
      <c r="C187" s="49" t="s">
        <v>313</v>
      </c>
      <c r="D187" s="49" t="s">
        <v>250</v>
      </c>
      <c r="E187" s="49" t="s">
        <v>134</v>
      </c>
      <c r="F187" s="49" t="s">
        <v>302</v>
      </c>
      <c r="G187" s="66">
        <f>'Timeliness Quarterly'!L23</f>
        <v>0</v>
      </c>
      <c r="H187" s="66" t="str">
        <f>'Timeliness Quarterly'!N23</f>
        <v>Staffing - Internal</v>
      </c>
      <c r="I187" s="66">
        <f>'Timeliness Quarterly'!P23</f>
        <v>0</v>
      </c>
      <c r="J187" s="66">
        <f>'Timeliness Quarterly'!R23</f>
        <v>0</v>
      </c>
      <c r="S187" s="49">
        <v>3</v>
      </c>
    </row>
    <row r="188" spans="1:20" x14ac:dyDescent="0.25">
      <c r="A188" s="49">
        <f t="shared" si="4"/>
        <v>5</v>
      </c>
      <c r="B188" s="49">
        <f t="shared" si="4"/>
        <v>20</v>
      </c>
      <c r="C188" s="49" t="s">
        <v>313</v>
      </c>
      <c r="D188" s="49" t="s">
        <v>250</v>
      </c>
      <c r="E188" s="49" t="s">
        <v>135</v>
      </c>
      <c r="F188" s="49" t="s">
        <v>302</v>
      </c>
      <c r="G188" s="66" t="str">
        <f>'Timeliness Quarterly'!L26</f>
        <v>Staffing - Internal</v>
      </c>
      <c r="H188" s="66">
        <f>'Timeliness Quarterly'!N26</f>
        <v>0</v>
      </c>
      <c r="I188" s="66">
        <f>'Timeliness Quarterly'!P26</f>
        <v>0</v>
      </c>
      <c r="J188" s="66">
        <f>'Timeliness Quarterly'!R26</f>
        <v>0</v>
      </c>
      <c r="S188" s="49">
        <v>3</v>
      </c>
    </row>
    <row r="189" spans="1:20" x14ac:dyDescent="0.25">
      <c r="A189" s="49">
        <f t="shared" si="4"/>
        <v>5</v>
      </c>
      <c r="B189" s="49">
        <f t="shared" si="4"/>
        <v>20</v>
      </c>
      <c r="C189" s="49" t="s">
        <v>313</v>
      </c>
      <c r="D189" s="49" t="s">
        <v>250</v>
      </c>
      <c r="E189" s="49" t="s">
        <v>136</v>
      </c>
      <c r="F189" s="49" t="s">
        <v>302</v>
      </c>
      <c r="G189" s="66">
        <f>'Timeliness Quarterly'!L29</f>
        <v>0</v>
      </c>
      <c r="H189" s="66">
        <f>'Timeliness Quarterly'!N29</f>
        <v>0</v>
      </c>
      <c r="I189" s="66">
        <f>'Timeliness Quarterly'!P29</f>
        <v>0</v>
      </c>
      <c r="J189" s="66" t="str">
        <f>'Timeliness Quarterly'!R29</f>
        <v>Staffing - Internal</v>
      </c>
      <c r="S189" s="49">
        <v>3</v>
      </c>
    </row>
    <row r="190" spans="1:20" x14ac:dyDescent="0.25">
      <c r="A190" s="49">
        <f t="shared" si="4"/>
        <v>5</v>
      </c>
      <c r="B190" s="49">
        <f t="shared" si="4"/>
        <v>20</v>
      </c>
      <c r="C190" s="49" t="s">
        <v>313</v>
      </c>
      <c r="D190" s="49" t="s">
        <v>250</v>
      </c>
      <c r="E190" s="49" t="s">
        <v>93</v>
      </c>
      <c r="F190" s="49" t="s">
        <v>302</v>
      </c>
      <c r="G190" s="66">
        <f>'Timeliness Quarterly'!L32</f>
        <v>0</v>
      </c>
      <c r="H190" s="66">
        <f>'Timeliness Quarterly'!N32</f>
        <v>0</v>
      </c>
      <c r="I190" s="66">
        <f>'Timeliness Quarterly'!P32</f>
        <v>0</v>
      </c>
      <c r="J190" s="66">
        <f>'Timeliness Quarterly'!R32</f>
        <v>0</v>
      </c>
      <c r="S190" s="49">
        <v>3</v>
      </c>
    </row>
    <row r="191" spans="1:20" x14ac:dyDescent="0.25">
      <c r="A191" s="49">
        <f t="shared" si="4"/>
        <v>5</v>
      </c>
      <c r="B191" s="49">
        <f t="shared" si="4"/>
        <v>20</v>
      </c>
      <c r="C191" s="49" t="s">
        <v>313</v>
      </c>
      <c r="D191" s="49" t="s">
        <v>250</v>
      </c>
      <c r="E191" s="49" t="s">
        <v>139</v>
      </c>
      <c r="F191" s="49" t="s">
        <v>302</v>
      </c>
      <c r="G191" s="66">
        <f>'Timeliness Quarterly'!L35</f>
        <v>0</v>
      </c>
      <c r="H191" s="66">
        <f>'Timeliness Quarterly'!N35</f>
        <v>0</v>
      </c>
      <c r="I191" s="66">
        <f>'Timeliness Quarterly'!P35</f>
        <v>0</v>
      </c>
      <c r="J191" s="66">
        <f>'Timeliness Quarterly'!R35</f>
        <v>0</v>
      </c>
      <c r="S191" s="49">
        <v>3</v>
      </c>
    </row>
    <row r="192" spans="1:20" x14ac:dyDescent="0.25">
      <c r="A192" s="49">
        <f t="shared" si="4"/>
        <v>5</v>
      </c>
      <c r="B192" s="49">
        <f t="shared" si="4"/>
        <v>20</v>
      </c>
      <c r="C192" s="49" t="s">
        <v>313</v>
      </c>
      <c r="D192" s="49" t="s">
        <v>250</v>
      </c>
      <c r="E192" s="49" t="s">
        <v>138</v>
      </c>
      <c r="F192" s="49" t="s">
        <v>302</v>
      </c>
      <c r="G192" s="66">
        <f>'Timeliness Quarterly'!L38</f>
        <v>0</v>
      </c>
      <c r="H192" s="66">
        <f>'Timeliness Quarterly'!N38</f>
        <v>0</v>
      </c>
      <c r="I192" s="66">
        <f>'Timeliness Quarterly'!P38</f>
        <v>0</v>
      </c>
      <c r="J192" s="66">
        <f>'Timeliness Quarterly'!R38</f>
        <v>0</v>
      </c>
      <c r="S192" s="49">
        <v>3</v>
      </c>
    </row>
    <row r="193" spans="1:33" x14ac:dyDescent="0.25">
      <c r="A193" s="49">
        <f t="shared" si="4"/>
        <v>5</v>
      </c>
      <c r="B193" s="49">
        <f t="shared" si="4"/>
        <v>20</v>
      </c>
      <c r="C193" s="49" t="s">
        <v>313</v>
      </c>
      <c r="D193" s="49" t="s">
        <v>250</v>
      </c>
      <c r="E193" s="49" t="s">
        <v>132</v>
      </c>
      <c r="F193" s="49" t="s">
        <v>304</v>
      </c>
      <c r="G193" s="66">
        <f>'Timeliness Quarterly'!L46</f>
        <v>0</v>
      </c>
      <c r="H193" s="66">
        <f>'Timeliness Quarterly'!N46</f>
        <v>0</v>
      </c>
      <c r="I193" s="66">
        <f>'Timeliness Quarterly'!P46</f>
        <v>0</v>
      </c>
      <c r="J193" s="66">
        <f>'Timeliness Quarterly'!R46</f>
        <v>0</v>
      </c>
      <c r="S193" s="49">
        <v>3</v>
      </c>
    </row>
    <row r="194" spans="1:33" x14ac:dyDescent="0.25">
      <c r="A194" s="49">
        <f t="shared" si="4"/>
        <v>5</v>
      </c>
      <c r="B194" s="49">
        <f t="shared" si="4"/>
        <v>20</v>
      </c>
      <c r="C194" s="49" t="s">
        <v>313</v>
      </c>
      <c r="D194" s="49" t="s">
        <v>250</v>
      </c>
      <c r="E194" s="49" t="s">
        <v>133</v>
      </c>
      <c r="F194" s="49" t="s">
        <v>304</v>
      </c>
      <c r="G194" s="66">
        <f>'Timeliness Quarterly'!L49</f>
        <v>0</v>
      </c>
      <c r="H194" s="66">
        <f>'Timeliness Quarterly'!N49</f>
        <v>0</v>
      </c>
      <c r="I194" s="66">
        <f>'Timeliness Quarterly'!P49</f>
        <v>0</v>
      </c>
      <c r="J194" s="66">
        <f>'Timeliness Quarterly'!R49</f>
        <v>0</v>
      </c>
      <c r="S194" s="49">
        <v>3</v>
      </c>
    </row>
    <row r="195" spans="1:33" x14ac:dyDescent="0.25">
      <c r="A195" s="49">
        <f t="shared" si="4"/>
        <v>5</v>
      </c>
      <c r="B195" s="49">
        <f t="shared" si="4"/>
        <v>20</v>
      </c>
      <c r="C195" s="49" t="s">
        <v>313</v>
      </c>
      <c r="D195" s="49" t="s">
        <v>250</v>
      </c>
      <c r="E195" s="49" t="s">
        <v>140</v>
      </c>
      <c r="F195" s="49" t="s">
        <v>304</v>
      </c>
      <c r="G195" s="66">
        <f>'Timeliness Quarterly'!L52</f>
        <v>0</v>
      </c>
      <c r="H195" s="66">
        <f>'Timeliness Quarterly'!N52</f>
        <v>0</v>
      </c>
      <c r="I195" s="66">
        <f>'Timeliness Quarterly'!P52</f>
        <v>0</v>
      </c>
      <c r="J195" s="66">
        <f>'Timeliness Quarterly'!R52</f>
        <v>0</v>
      </c>
      <c r="S195" s="49">
        <v>3</v>
      </c>
    </row>
    <row r="196" spans="1:33" x14ac:dyDescent="0.25">
      <c r="A196" s="49">
        <f t="shared" si="4"/>
        <v>5</v>
      </c>
      <c r="B196" s="49">
        <f t="shared" si="4"/>
        <v>20</v>
      </c>
      <c r="C196" s="49" t="s">
        <v>313</v>
      </c>
      <c r="D196" s="49" t="s">
        <v>250</v>
      </c>
      <c r="E196" s="49" t="s">
        <v>137</v>
      </c>
      <c r="F196" s="49" t="s">
        <v>304</v>
      </c>
      <c r="G196" s="66">
        <f>'Timeliness Quarterly'!L55</f>
        <v>0</v>
      </c>
      <c r="H196" s="66">
        <f>'Timeliness Quarterly'!N55</f>
        <v>0</v>
      </c>
      <c r="I196" s="66">
        <f>'Timeliness Quarterly'!P55</f>
        <v>0</v>
      </c>
      <c r="J196" s="66">
        <f>'Timeliness Quarterly'!R55</f>
        <v>0</v>
      </c>
      <c r="S196" s="49">
        <v>3</v>
      </c>
    </row>
    <row r="197" spans="1:33" x14ac:dyDescent="0.25">
      <c r="A197" s="49">
        <f t="shared" si="4"/>
        <v>5</v>
      </c>
      <c r="B197" s="49">
        <f t="shared" si="4"/>
        <v>20</v>
      </c>
      <c r="C197" s="49" t="s">
        <v>313</v>
      </c>
      <c r="D197" s="49" t="s">
        <v>250</v>
      </c>
      <c r="E197" s="49" t="s">
        <v>134</v>
      </c>
      <c r="F197" s="49" t="s">
        <v>304</v>
      </c>
      <c r="G197" s="66">
        <f>'Timeliness Quarterly'!L58</f>
        <v>0</v>
      </c>
      <c r="H197" s="66">
        <f>'Timeliness Quarterly'!N58</f>
        <v>0</v>
      </c>
      <c r="I197" s="66">
        <f>'Timeliness Quarterly'!P58</f>
        <v>0</v>
      </c>
      <c r="J197" s="66">
        <f>'Timeliness Quarterly'!R58</f>
        <v>0</v>
      </c>
      <c r="S197" s="49">
        <v>3</v>
      </c>
      <c r="AG197" s="66"/>
    </row>
    <row r="198" spans="1:33" x14ac:dyDescent="0.25">
      <c r="A198" s="49">
        <f t="shared" si="4"/>
        <v>5</v>
      </c>
      <c r="B198" s="49">
        <f t="shared" si="4"/>
        <v>20</v>
      </c>
      <c r="C198" s="49" t="s">
        <v>313</v>
      </c>
      <c r="D198" s="49" t="s">
        <v>250</v>
      </c>
      <c r="E198" s="49" t="s">
        <v>135</v>
      </c>
      <c r="F198" s="49" t="s">
        <v>304</v>
      </c>
      <c r="G198" s="66">
        <f>'Timeliness Quarterly'!L61</f>
        <v>0</v>
      </c>
      <c r="H198" s="66">
        <f>'Timeliness Quarterly'!N61</f>
        <v>0</v>
      </c>
      <c r="I198" s="66">
        <f>'Timeliness Quarterly'!P61</f>
        <v>0</v>
      </c>
      <c r="J198" s="66">
        <f>'Timeliness Quarterly'!R61</f>
        <v>0</v>
      </c>
      <c r="S198" s="49">
        <v>3</v>
      </c>
      <c r="AG198" s="66"/>
    </row>
    <row r="199" spans="1:33" x14ac:dyDescent="0.25">
      <c r="A199" s="49">
        <f t="shared" si="4"/>
        <v>5</v>
      </c>
      <c r="B199" s="49">
        <f t="shared" si="4"/>
        <v>20</v>
      </c>
      <c r="C199" s="49" t="s">
        <v>313</v>
      </c>
      <c r="D199" s="49" t="s">
        <v>250</v>
      </c>
      <c r="E199" s="49" t="s">
        <v>136</v>
      </c>
      <c r="F199" s="49" t="s">
        <v>304</v>
      </c>
      <c r="G199" s="66">
        <f>'Timeliness Quarterly'!L64</f>
        <v>0</v>
      </c>
      <c r="H199" s="66">
        <f>'Timeliness Quarterly'!N64</f>
        <v>0</v>
      </c>
      <c r="I199" s="66">
        <f>'Timeliness Quarterly'!P64</f>
        <v>0</v>
      </c>
      <c r="J199" s="66">
        <f>'Timeliness Quarterly'!R64</f>
        <v>0</v>
      </c>
      <c r="S199" s="49">
        <v>3</v>
      </c>
      <c r="AG199" s="66"/>
    </row>
    <row r="200" spans="1:33" x14ac:dyDescent="0.25">
      <c r="A200" s="49">
        <f t="shared" si="4"/>
        <v>5</v>
      </c>
      <c r="B200" s="49">
        <f t="shared" si="4"/>
        <v>20</v>
      </c>
      <c r="C200" s="49" t="s">
        <v>313</v>
      </c>
      <c r="D200" s="49" t="s">
        <v>250</v>
      </c>
      <c r="E200" s="49" t="s">
        <v>93</v>
      </c>
      <c r="F200" s="49" t="s">
        <v>304</v>
      </c>
      <c r="G200" s="66">
        <f>'Timeliness Quarterly'!L67</f>
        <v>0</v>
      </c>
      <c r="H200" s="66">
        <f>'Timeliness Quarterly'!N67</f>
        <v>0</v>
      </c>
      <c r="I200" s="66">
        <f>'Timeliness Quarterly'!P67</f>
        <v>0</v>
      </c>
      <c r="J200" s="66">
        <f>'Timeliness Quarterly'!R67</f>
        <v>0</v>
      </c>
      <c r="S200" s="49">
        <v>3</v>
      </c>
      <c r="AG200" s="66"/>
    </row>
    <row r="201" spans="1:33" x14ac:dyDescent="0.25">
      <c r="A201" s="49">
        <f t="shared" si="4"/>
        <v>5</v>
      </c>
      <c r="B201" s="49">
        <f t="shared" si="4"/>
        <v>20</v>
      </c>
      <c r="C201" s="49" t="s">
        <v>313</v>
      </c>
      <c r="D201" s="49" t="s">
        <v>250</v>
      </c>
      <c r="E201" s="49" t="s">
        <v>139</v>
      </c>
      <c r="F201" s="49" t="s">
        <v>304</v>
      </c>
      <c r="G201" s="66">
        <f>'Timeliness Quarterly'!L70</f>
        <v>0</v>
      </c>
      <c r="H201" s="66">
        <f>'Timeliness Quarterly'!N70</f>
        <v>0</v>
      </c>
      <c r="I201" s="66">
        <f>'Timeliness Quarterly'!P70</f>
        <v>0</v>
      </c>
      <c r="J201" s="66">
        <f>'Timeliness Quarterly'!R70</f>
        <v>0</v>
      </c>
      <c r="S201" s="49">
        <v>3</v>
      </c>
      <c r="AG201" s="66"/>
    </row>
    <row r="202" spans="1:33" x14ac:dyDescent="0.25">
      <c r="A202" s="49">
        <f t="shared" si="4"/>
        <v>5</v>
      </c>
      <c r="B202" s="49">
        <f t="shared" si="4"/>
        <v>20</v>
      </c>
      <c r="C202" s="49" t="s">
        <v>313</v>
      </c>
      <c r="D202" s="49" t="s">
        <v>250</v>
      </c>
      <c r="E202" s="49" t="s">
        <v>138</v>
      </c>
      <c r="F202" s="49" t="s">
        <v>304</v>
      </c>
      <c r="G202" s="66">
        <f>'Timeliness Quarterly'!L73</f>
        <v>0</v>
      </c>
      <c r="H202" s="66">
        <f>'Timeliness Quarterly'!N73</f>
        <v>0</v>
      </c>
      <c r="I202" s="66">
        <f>'Timeliness Quarterly'!P73</f>
        <v>0</v>
      </c>
      <c r="J202" s="66">
        <f>'Timeliness Quarterly'!R73</f>
        <v>0</v>
      </c>
      <c r="S202" s="49">
        <v>3</v>
      </c>
      <c r="AG202" s="66"/>
    </row>
    <row r="203" spans="1:33" x14ac:dyDescent="0.25">
      <c r="A203" s="49">
        <f t="shared" si="4"/>
        <v>5</v>
      </c>
      <c r="B203" s="49">
        <f t="shared" si="4"/>
        <v>20</v>
      </c>
      <c r="C203" s="49" t="s">
        <v>313</v>
      </c>
      <c r="D203" s="49" t="s">
        <v>314</v>
      </c>
      <c r="E203" s="49" t="s">
        <v>132</v>
      </c>
      <c r="F203" s="49" t="s">
        <v>302</v>
      </c>
      <c r="G203" s="66">
        <f>'Timeliness Quarterly'!M11</f>
        <v>0</v>
      </c>
      <c r="H203" s="66">
        <f>'Timeliness Quarterly'!O11</f>
        <v>0</v>
      </c>
      <c r="I203" s="66">
        <f>'Timeliness Quarterly'!Q11</f>
        <v>0</v>
      </c>
      <c r="J203" s="66">
        <f>'Timeliness Quarterly'!S11</f>
        <v>0</v>
      </c>
      <c r="S203" s="49">
        <v>3</v>
      </c>
      <c r="AG203" s="66"/>
    </row>
    <row r="204" spans="1:33" x14ac:dyDescent="0.25">
      <c r="A204" s="49">
        <f t="shared" si="4"/>
        <v>5</v>
      </c>
      <c r="B204" s="49">
        <f t="shared" si="4"/>
        <v>20</v>
      </c>
      <c r="C204" s="49" t="s">
        <v>313</v>
      </c>
      <c r="D204" s="49" t="s">
        <v>314</v>
      </c>
      <c r="E204" s="49" t="s">
        <v>133</v>
      </c>
      <c r="F204" s="49" t="s">
        <v>302</v>
      </c>
      <c r="G204" s="66">
        <f>'Timeliness Quarterly'!M14</f>
        <v>0</v>
      </c>
      <c r="H204" s="66">
        <f>'Timeliness Quarterly'!O14</f>
        <v>0</v>
      </c>
      <c r="I204" s="66">
        <f>'Timeliness Quarterly'!Q14</f>
        <v>0</v>
      </c>
      <c r="J204" s="66">
        <f>'Timeliness Quarterly'!S14</f>
        <v>0</v>
      </c>
      <c r="S204" s="49">
        <v>3</v>
      </c>
      <c r="AG204" s="66"/>
    </row>
    <row r="205" spans="1:33" x14ac:dyDescent="0.25">
      <c r="A205" s="49">
        <f t="shared" si="4"/>
        <v>5</v>
      </c>
      <c r="B205" s="49">
        <f t="shared" si="4"/>
        <v>20</v>
      </c>
      <c r="C205" s="49" t="s">
        <v>313</v>
      </c>
      <c r="D205" s="49" t="s">
        <v>314</v>
      </c>
      <c r="E205" s="49" t="s">
        <v>140</v>
      </c>
      <c r="F205" s="49" t="s">
        <v>302</v>
      </c>
      <c r="G205" s="66">
        <f>'Timeliness Quarterly'!M17</f>
        <v>0</v>
      </c>
      <c r="H205" s="66">
        <f>'Timeliness Quarterly'!O17</f>
        <v>0</v>
      </c>
      <c r="I205" s="66">
        <f>'Timeliness Quarterly'!Q17</f>
        <v>0</v>
      </c>
      <c r="J205" s="66">
        <f>'Timeliness Quarterly'!S17</f>
        <v>0</v>
      </c>
      <c r="S205" s="49">
        <v>3</v>
      </c>
      <c r="AG205" s="66"/>
    </row>
    <row r="206" spans="1:33" x14ac:dyDescent="0.25">
      <c r="A206" s="49">
        <f t="shared" si="4"/>
        <v>5</v>
      </c>
      <c r="B206" s="49">
        <f t="shared" si="4"/>
        <v>20</v>
      </c>
      <c r="C206" s="49" t="s">
        <v>313</v>
      </c>
      <c r="D206" s="49" t="s">
        <v>314</v>
      </c>
      <c r="E206" s="49" t="s">
        <v>137</v>
      </c>
      <c r="F206" s="49" t="s">
        <v>302</v>
      </c>
      <c r="G206" s="66">
        <f>'Timeliness Quarterly'!M20</f>
        <v>0</v>
      </c>
      <c r="H206" s="66">
        <f>'Timeliness Quarterly'!O20</f>
        <v>0</v>
      </c>
      <c r="I206" s="66">
        <f>'Timeliness Quarterly'!Q20</f>
        <v>0</v>
      </c>
      <c r="J206" s="66">
        <f>'Timeliness Quarterly'!S20</f>
        <v>0</v>
      </c>
      <c r="S206" s="49">
        <v>3</v>
      </c>
      <c r="AG206" s="66"/>
    </row>
    <row r="207" spans="1:33" x14ac:dyDescent="0.25">
      <c r="A207" s="49">
        <f t="shared" si="4"/>
        <v>5</v>
      </c>
      <c r="B207" s="49">
        <f t="shared" si="4"/>
        <v>20</v>
      </c>
      <c r="C207" s="49" t="s">
        <v>313</v>
      </c>
      <c r="D207" s="49" t="s">
        <v>314</v>
      </c>
      <c r="E207" s="49" t="s">
        <v>134</v>
      </c>
      <c r="F207" s="49" t="s">
        <v>302</v>
      </c>
      <c r="G207" s="66">
        <f>'Timeliness Quarterly'!M23</f>
        <v>0</v>
      </c>
      <c r="H207" s="66" t="str">
        <f>'Timeliness Quarterly'!O23</f>
        <v>Reduced amount of filings, Due to COVID-19</v>
      </c>
      <c r="I207" s="66">
        <f>'Timeliness Quarterly'!Q23</f>
        <v>0</v>
      </c>
      <c r="J207" s="66">
        <f>'Timeliness Quarterly'!S23</f>
        <v>0</v>
      </c>
      <c r="S207" s="49">
        <v>3</v>
      </c>
      <c r="AG207" s="66"/>
    </row>
    <row r="208" spans="1:33" x14ac:dyDescent="0.25">
      <c r="A208" s="49">
        <f t="shared" si="4"/>
        <v>5</v>
      </c>
      <c r="B208" s="49">
        <f t="shared" si="4"/>
        <v>20</v>
      </c>
      <c r="C208" s="49" t="s">
        <v>313</v>
      </c>
      <c r="D208" s="49" t="s">
        <v>314</v>
      </c>
      <c r="E208" s="49" t="s">
        <v>135</v>
      </c>
      <c r="F208" s="49" t="s">
        <v>302</v>
      </c>
      <c r="G208" s="66" t="str">
        <f>'Timeliness Quarterly'!M26</f>
        <v>Staff turnover and training</v>
      </c>
      <c r="H208" s="66">
        <f>'Timeliness Quarterly'!O26</f>
        <v>0</v>
      </c>
      <c r="I208" s="66">
        <f>'Timeliness Quarterly'!Q26</f>
        <v>0</v>
      </c>
      <c r="J208" s="66">
        <f>'Timeliness Quarterly'!S26</f>
        <v>0</v>
      </c>
      <c r="S208" s="49">
        <v>3</v>
      </c>
      <c r="AG208" s="66"/>
    </row>
    <row r="209" spans="1:33" x14ac:dyDescent="0.25">
      <c r="A209" s="49">
        <f t="shared" si="4"/>
        <v>5</v>
      </c>
      <c r="B209" s="49">
        <f t="shared" si="4"/>
        <v>20</v>
      </c>
      <c r="C209" s="49" t="s">
        <v>313</v>
      </c>
      <c r="D209" s="49" t="s">
        <v>314</v>
      </c>
      <c r="E209" s="49" t="s">
        <v>136</v>
      </c>
      <c r="F209" s="49" t="s">
        <v>302</v>
      </c>
      <c r="G209" s="66">
        <f>'Timeliness Quarterly'!M29</f>
        <v>0</v>
      </c>
      <c r="H209" s="66">
        <f>'Timeliness Quarterly'!O29</f>
        <v>0</v>
      </c>
      <c r="I209" s="66">
        <f>'Timeliness Quarterly'!Q29</f>
        <v>0</v>
      </c>
      <c r="J209" s="66" t="str">
        <f>'Timeliness Quarterly'!S29</f>
        <v>Reduced Staffing due to furloughs and layoffs</v>
      </c>
      <c r="S209" s="49">
        <v>3</v>
      </c>
      <c r="AG209" s="66"/>
    </row>
    <row r="210" spans="1:33" x14ac:dyDescent="0.25">
      <c r="A210" s="49">
        <f t="shared" si="4"/>
        <v>5</v>
      </c>
      <c r="B210" s="49">
        <f t="shared" si="4"/>
        <v>20</v>
      </c>
      <c r="C210" s="49" t="s">
        <v>313</v>
      </c>
      <c r="D210" s="49" t="s">
        <v>314</v>
      </c>
      <c r="E210" s="49" t="s">
        <v>93</v>
      </c>
      <c r="F210" s="49" t="s">
        <v>302</v>
      </c>
      <c r="G210" s="66">
        <f>'Timeliness Quarterly'!M32</f>
        <v>0</v>
      </c>
      <c r="H210" s="66">
        <f>'Timeliness Quarterly'!O32</f>
        <v>0</v>
      </c>
      <c r="I210" s="66">
        <f>'Timeliness Quarterly'!Q32</f>
        <v>0</v>
      </c>
      <c r="J210" s="66">
        <f>'Timeliness Quarterly'!S32</f>
        <v>0</v>
      </c>
      <c r="S210" s="49">
        <v>3</v>
      </c>
      <c r="AG210" s="66"/>
    </row>
    <row r="211" spans="1:33" x14ac:dyDescent="0.25">
      <c r="A211" s="49">
        <f t="shared" si="4"/>
        <v>5</v>
      </c>
      <c r="B211" s="49">
        <f t="shared" si="4"/>
        <v>20</v>
      </c>
      <c r="C211" s="49" t="s">
        <v>313</v>
      </c>
      <c r="D211" s="49" t="s">
        <v>314</v>
      </c>
      <c r="E211" s="49" t="s">
        <v>139</v>
      </c>
      <c r="F211" s="49" t="s">
        <v>302</v>
      </c>
      <c r="G211" s="66">
        <f>'Timeliness Quarterly'!M35</f>
        <v>0</v>
      </c>
      <c r="H211" s="66">
        <f>'Timeliness Quarterly'!O35</f>
        <v>0</v>
      </c>
      <c r="I211" s="66">
        <f>'Timeliness Quarterly'!Q35</f>
        <v>0</v>
      </c>
      <c r="J211" s="66">
        <f>'Timeliness Quarterly'!S35</f>
        <v>0</v>
      </c>
      <c r="S211" s="49">
        <v>3</v>
      </c>
      <c r="AG211" s="66"/>
    </row>
    <row r="212" spans="1:33" x14ac:dyDescent="0.25">
      <c r="A212" s="49">
        <f t="shared" si="4"/>
        <v>5</v>
      </c>
      <c r="B212" s="49">
        <f t="shared" si="4"/>
        <v>20</v>
      </c>
      <c r="C212" s="49" t="s">
        <v>313</v>
      </c>
      <c r="D212" s="49" t="s">
        <v>314</v>
      </c>
      <c r="E212" s="49" t="s">
        <v>138</v>
      </c>
      <c r="F212" s="49" t="s">
        <v>302</v>
      </c>
      <c r="G212" s="66">
        <f>'Timeliness Quarterly'!M38</f>
        <v>0</v>
      </c>
      <c r="H212" s="66">
        <f>'Timeliness Quarterly'!O38</f>
        <v>0</v>
      </c>
      <c r="I212" s="66">
        <f>'Timeliness Quarterly'!Q38</f>
        <v>0</v>
      </c>
      <c r="J212" s="66">
        <f>'Timeliness Quarterly'!S38</f>
        <v>0</v>
      </c>
      <c r="S212" s="49">
        <v>3</v>
      </c>
      <c r="AG212" s="66"/>
    </row>
    <row r="213" spans="1:33" x14ac:dyDescent="0.25">
      <c r="A213" s="49">
        <f t="shared" si="4"/>
        <v>5</v>
      </c>
      <c r="B213" s="49">
        <f t="shared" si="4"/>
        <v>20</v>
      </c>
      <c r="C213" s="49" t="s">
        <v>313</v>
      </c>
      <c r="D213" s="49" t="s">
        <v>314</v>
      </c>
      <c r="E213" s="49" t="s">
        <v>132</v>
      </c>
      <c r="F213" s="49" t="s">
        <v>304</v>
      </c>
      <c r="G213" s="66">
        <f>'Timeliness Quarterly'!M46</f>
        <v>0</v>
      </c>
      <c r="H213" s="66">
        <f>'Timeliness Quarterly'!O46</f>
        <v>0</v>
      </c>
      <c r="I213" s="66">
        <f>'Timeliness Quarterly'!Q46</f>
        <v>0</v>
      </c>
      <c r="J213" s="66">
        <f>'Timeliness Quarterly'!S46</f>
        <v>0</v>
      </c>
      <c r="S213" s="49">
        <v>3</v>
      </c>
      <c r="AG213" s="66"/>
    </row>
    <row r="214" spans="1:33" x14ac:dyDescent="0.25">
      <c r="A214" s="49">
        <f t="shared" si="4"/>
        <v>5</v>
      </c>
      <c r="B214" s="49">
        <f t="shared" si="4"/>
        <v>20</v>
      </c>
      <c r="C214" s="49" t="s">
        <v>313</v>
      </c>
      <c r="D214" s="49" t="s">
        <v>314</v>
      </c>
      <c r="E214" s="49" t="s">
        <v>133</v>
      </c>
      <c r="F214" s="49" t="s">
        <v>304</v>
      </c>
      <c r="G214" s="66">
        <f>'Timeliness Quarterly'!M49</f>
        <v>0</v>
      </c>
      <c r="H214" s="66">
        <f>'Timeliness Quarterly'!O49</f>
        <v>0</v>
      </c>
      <c r="I214" s="66">
        <f>'Timeliness Quarterly'!Q49</f>
        <v>0</v>
      </c>
      <c r="J214" s="66">
        <f>'Timeliness Quarterly'!S49</f>
        <v>0</v>
      </c>
      <c r="S214" s="49">
        <v>3</v>
      </c>
    </row>
    <row r="215" spans="1:33" x14ac:dyDescent="0.25">
      <c r="A215" s="49">
        <f t="shared" si="4"/>
        <v>5</v>
      </c>
      <c r="B215" s="49">
        <f t="shared" si="4"/>
        <v>20</v>
      </c>
      <c r="C215" s="49" t="s">
        <v>313</v>
      </c>
      <c r="D215" s="49" t="s">
        <v>314</v>
      </c>
      <c r="E215" s="49" t="s">
        <v>140</v>
      </c>
      <c r="F215" s="49" t="s">
        <v>304</v>
      </c>
      <c r="G215" s="66">
        <f>'Timeliness Quarterly'!M52</f>
        <v>0</v>
      </c>
      <c r="H215" s="66">
        <f>'Timeliness Quarterly'!O52</f>
        <v>0</v>
      </c>
      <c r="I215" s="66">
        <f>'Timeliness Quarterly'!Q52</f>
        <v>0</v>
      </c>
      <c r="J215" s="66">
        <f>'Timeliness Quarterly'!S52</f>
        <v>0</v>
      </c>
      <c r="S215" s="49">
        <v>3</v>
      </c>
    </row>
    <row r="216" spans="1:33" x14ac:dyDescent="0.25">
      <c r="A216" s="49">
        <f t="shared" si="4"/>
        <v>5</v>
      </c>
      <c r="B216" s="49">
        <f t="shared" si="4"/>
        <v>20</v>
      </c>
      <c r="C216" s="49" t="s">
        <v>313</v>
      </c>
      <c r="D216" s="49" t="s">
        <v>314</v>
      </c>
      <c r="E216" s="49" t="s">
        <v>137</v>
      </c>
      <c r="F216" s="49" t="s">
        <v>304</v>
      </c>
      <c r="G216" s="66">
        <f>'Timeliness Quarterly'!M55</f>
        <v>0</v>
      </c>
      <c r="H216" s="66">
        <f>'Timeliness Quarterly'!O55</f>
        <v>0</v>
      </c>
      <c r="I216" s="66">
        <f>'Timeliness Quarterly'!Q55</f>
        <v>0</v>
      </c>
      <c r="J216" s="66">
        <f>'Timeliness Quarterly'!S55</f>
        <v>0</v>
      </c>
      <c r="S216" s="49">
        <v>3</v>
      </c>
    </row>
    <row r="217" spans="1:33" x14ac:dyDescent="0.25">
      <c r="A217" s="49">
        <f t="shared" si="4"/>
        <v>5</v>
      </c>
      <c r="B217" s="49">
        <f t="shared" si="4"/>
        <v>20</v>
      </c>
      <c r="C217" s="49" t="s">
        <v>313</v>
      </c>
      <c r="D217" s="49" t="s">
        <v>314</v>
      </c>
      <c r="E217" s="49" t="s">
        <v>134</v>
      </c>
      <c r="F217" s="49" t="s">
        <v>304</v>
      </c>
      <c r="G217" s="66">
        <f>'Timeliness Quarterly'!M58</f>
        <v>0</v>
      </c>
      <c r="H217" s="66">
        <f>'Timeliness Quarterly'!O58</f>
        <v>0</v>
      </c>
      <c r="I217" s="66">
        <f>'Timeliness Quarterly'!Q58</f>
        <v>0</v>
      </c>
      <c r="J217" s="66">
        <f>'Timeliness Quarterly'!S58</f>
        <v>0</v>
      </c>
      <c r="S217" s="49">
        <v>3</v>
      </c>
    </row>
    <row r="218" spans="1:33" x14ac:dyDescent="0.25">
      <c r="A218" s="49">
        <f t="shared" si="4"/>
        <v>5</v>
      </c>
      <c r="B218" s="49">
        <f t="shared" si="4"/>
        <v>20</v>
      </c>
      <c r="C218" s="49" t="s">
        <v>313</v>
      </c>
      <c r="D218" s="49" t="s">
        <v>314</v>
      </c>
      <c r="E218" s="49" t="s">
        <v>135</v>
      </c>
      <c r="F218" s="49" t="s">
        <v>304</v>
      </c>
      <c r="G218" s="66">
        <f>'Timeliness Quarterly'!M61</f>
        <v>0</v>
      </c>
      <c r="H218" s="66">
        <f>'Timeliness Quarterly'!O61</f>
        <v>0</v>
      </c>
      <c r="I218" s="66">
        <f>'Timeliness Quarterly'!Q61</f>
        <v>0</v>
      </c>
      <c r="J218" s="66">
        <f>'Timeliness Quarterly'!S61</f>
        <v>0</v>
      </c>
      <c r="S218" s="49">
        <v>3</v>
      </c>
    </row>
    <row r="219" spans="1:33" x14ac:dyDescent="0.25">
      <c r="A219" s="49">
        <f t="shared" si="4"/>
        <v>5</v>
      </c>
      <c r="B219" s="49">
        <f t="shared" si="4"/>
        <v>20</v>
      </c>
      <c r="C219" s="49" t="s">
        <v>313</v>
      </c>
      <c r="D219" s="49" t="s">
        <v>314</v>
      </c>
      <c r="E219" s="49" t="s">
        <v>136</v>
      </c>
      <c r="F219" s="49" t="s">
        <v>304</v>
      </c>
      <c r="G219" s="66">
        <f>'Timeliness Quarterly'!M64</f>
        <v>0</v>
      </c>
      <c r="H219" s="66">
        <f>'Timeliness Quarterly'!O64</f>
        <v>0</v>
      </c>
      <c r="I219" s="66">
        <f>'Timeliness Quarterly'!Q64</f>
        <v>0</v>
      </c>
      <c r="J219" s="66">
        <f>'Timeliness Quarterly'!S64</f>
        <v>0</v>
      </c>
      <c r="S219" s="49">
        <v>3</v>
      </c>
    </row>
    <row r="220" spans="1:33" x14ac:dyDescent="0.25">
      <c r="A220" s="49">
        <f t="shared" si="4"/>
        <v>5</v>
      </c>
      <c r="B220" s="49">
        <f t="shared" si="4"/>
        <v>20</v>
      </c>
      <c r="C220" s="49" t="s">
        <v>313</v>
      </c>
      <c r="D220" s="49" t="s">
        <v>314</v>
      </c>
      <c r="E220" s="49" t="s">
        <v>93</v>
      </c>
      <c r="F220" s="49" t="s">
        <v>304</v>
      </c>
      <c r="G220" s="66">
        <f>'Timeliness Quarterly'!M67</f>
        <v>0</v>
      </c>
      <c r="H220" s="66">
        <f>'Timeliness Quarterly'!O67</f>
        <v>0</v>
      </c>
      <c r="I220" s="66">
        <f>'Timeliness Quarterly'!Q67</f>
        <v>0</v>
      </c>
      <c r="J220" s="66">
        <f>'Timeliness Quarterly'!S67</f>
        <v>0</v>
      </c>
      <c r="S220" s="49">
        <v>3</v>
      </c>
    </row>
    <row r="221" spans="1:33" x14ac:dyDescent="0.25">
      <c r="A221" s="49">
        <f t="shared" si="4"/>
        <v>5</v>
      </c>
      <c r="B221" s="49">
        <f t="shared" si="4"/>
        <v>20</v>
      </c>
      <c r="C221" s="49" t="s">
        <v>313</v>
      </c>
      <c r="D221" s="49" t="s">
        <v>314</v>
      </c>
      <c r="E221" s="49" t="s">
        <v>139</v>
      </c>
      <c r="F221" s="49" t="s">
        <v>304</v>
      </c>
      <c r="G221" s="66">
        <f>'Timeliness Quarterly'!M70</f>
        <v>0</v>
      </c>
      <c r="H221" s="66">
        <f>'Timeliness Quarterly'!O70</f>
        <v>0</v>
      </c>
      <c r="I221" s="66">
        <f>'Timeliness Quarterly'!Q70</f>
        <v>0</v>
      </c>
      <c r="J221" s="66">
        <f>'Timeliness Quarterly'!S70</f>
        <v>0</v>
      </c>
      <c r="S221" s="49">
        <v>3</v>
      </c>
    </row>
    <row r="222" spans="1:33" x14ac:dyDescent="0.25">
      <c r="A222" s="49">
        <f t="shared" si="4"/>
        <v>5</v>
      </c>
      <c r="B222" s="49">
        <f t="shared" si="4"/>
        <v>20</v>
      </c>
      <c r="C222" s="49" t="s">
        <v>313</v>
      </c>
      <c r="D222" s="49" t="s">
        <v>314</v>
      </c>
      <c r="E222" s="49" t="s">
        <v>138</v>
      </c>
      <c r="F222" s="49" t="s">
        <v>304</v>
      </c>
      <c r="G222" s="66">
        <f>'Timeliness Quarterly'!M73</f>
        <v>0</v>
      </c>
      <c r="H222" s="66">
        <f>'Timeliness Quarterly'!O73</f>
        <v>0</v>
      </c>
      <c r="I222" s="66">
        <f>'Timeliness Quarterly'!Q73</f>
        <v>0</v>
      </c>
      <c r="J222" s="66">
        <f>'Timeliness Quarterly'!S73</f>
        <v>0</v>
      </c>
      <c r="S222" s="49">
        <v>3</v>
      </c>
    </row>
    <row r="223" spans="1:33" x14ac:dyDescent="0.25">
      <c r="A223" s="49">
        <f t="shared" si="4"/>
        <v>5</v>
      </c>
      <c r="B223" s="49">
        <f t="shared" si="4"/>
        <v>20</v>
      </c>
      <c r="C223" s="49" t="s">
        <v>313</v>
      </c>
      <c r="D223" s="49" t="s">
        <v>315</v>
      </c>
      <c r="E223" s="49" t="s">
        <v>132</v>
      </c>
      <c r="F223" s="49" t="s">
        <v>302</v>
      </c>
      <c r="G223" s="49">
        <f>IF(G162&lt;$S162,1,0)</f>
        <v>0</v>
      </c>
      <c r="H223" s="49">
        <f t="shared" ref="H223:J223" si="5">IF(H162&lt;$S162,1,0)</f>
        <v>0</v>
      </c>
      <c r="I223" s="49">
        <f t="shared" si="5"/>
        <v>0</v>
      </c>
      <c r="J223" s="49">
        <f t="shared" si="5"/>
        <v>0</v>
      </c>
      <c r="S223" s="49">
        <v>3</v>
      </c>
    </row>
    <row r="224" spans="1:33" x14ac:dyDescent="0.25">
      <c r="A224" s="49">
        <f t="shared" si="4"/>
        <v>5</v>
      </c>
      <c r="B224" s="49">
        <f t="shared" si="4"/>
        <v>20</v>
      </c>
      <c r="C224" s="49" t="s">
        <v>313</v>
      </c>
      <c r="D224" s="49" t="s">
        <v>315</v>
      </c>
      <c r="E224" s="49" t="s">
        <v>133</v>
      </c>
      <c r="F224" s="49" t="s">
        <v>302</v>
      </c>
      <c r="G224" s="49">
        <f t="shared" ref="G224:J224" si="6">IF(G163&lt;$S163,1,0)</f>
        <v>0</v>
      </c>
      <c r="H224" s="49">
        <f t="shared" si="6"/>
        <v>0</v>
      </c>
      <c r="I224" s="49">
        <f t="shared" si="6"/>
        <v>0</v>
      </c>
      <c r="J224" s="49">
        <f t="shared" si="6"/>
        <v>0</v>
      </c>
      <c r="S224" s="49">
        <v>3</v>
      </c>
    </row>
    <row r="225" spans="1:19" x14ac:dyDescent="0.25">
      <c r="A225" s="49">
        <f t="shared" si="4"/>
        <v>5</v>
      </c>
      <c r="B225" s="49">
        <f t="shared" si="4"/>
        <v>20</v>
      </c>
      <c r="C225" s="49" t="s">
        <v>313</v>
      </c>
      <c r="D225" s="49" t="s">
        <v>315</v>
      </c>
      <c r="E225" s="49" t="s">
        <v>140</v>
      </c>
      <c r="F225" s="49" t="s">
        <v>302</v>
      </c>
      <c r="G225" s="49">
        <f t="shared" ref="G225:J225" si="7">IF(G164&lt;$S164,1,0)</f>
        <v>0</v>
      </c>
      <c r="H225" s="49">
        <f t="shared" si="7"/>
        <v>0</v>
      </c>
      <c r="I225" s="49">
        <f t="shared" si="7"/>
        <v>0</v>
      </c>
      <c r="J225" s="49">
        <f t="shared" si="7"/>
        <v>0</v>
      </c>
      <c r="S225" s="49">
        <v>3</v>
      </c>
    </row>
    <row r="226" spans="1:19" x14ac:dyDescent="0.25">
      <c r="A226" s="49">
        <f t="shared" si="4"/>
        <v>5</v>
      </c>
      <c r="B226" s="49">
        <f t="shared" si="4"/>
        <v>20</v>
      </c>
      <c r="C226" s="49" t="s">
        <v>313</v>
      </c>
      <c r="D226" s="49" t="s">
        <v>315</v>
      </c>
      <c r="E226" s="49" t="s">
        <v>137</v>
      </c>
      <c r="F226" s="49" t="s">
        <v>302</v>
      </c>
      <c r="G226" s="49">
        <f t="shared" ref="G226:J226" si="8">IF(G165&lt;$S165,1,0)</f>
        <v>0</v>
      </c>
      <c r="H226" s="49">
        <f t="shared" si="8"/>
        <v>0</v>
      </c>
      <c r="I226" s="49">
        <f t="shared" si="8"/>
        <v>0</v>
      </c>
      <c r="J226" s="49">
        <f t="shared" si="8"/>
        <v>0</v>
      </c>
      <c r="S226" s="49">
        <v>3</v>
      </c>
    </row>
    <row r="227" spans="1:19" x14ac:dyDescent="0.25">
      <c r="A227" s="49">
        <f t="shared" si="4"/>
        <v>5</v>
      </c>
      <c r="B227" s="49">
        <f t="shared" si="4"/>
        <v>20</v>
      </c>
      <c r="C227" s="49" t="s">
        <v>313</v>
      </c>
      <c r="D227" s="49" t="s">
        <v>315</v>
      </c>
      <c r="E227" s="49" t="s">
        <v>134</v>
      </c>
      <c r="F227" s="49" t="s">
        <v>302</v>
      </c>
      <c r="G227" s="49">
        <f t="shared" ref="G227:J227" si="9">IF(G166&lt;$S166,1,0)</f>
        <v>0</v>
      </c>
      <c r="H227" s="49">
        <f t="shared" si="9"/>
        <v>1</v>
      </c>
      <c r="I227" s="49">
        <f t="shared" si="9"/>
        <v>0</v>
      </c>
      <c r="J227" s="49">
        <f t="shared" si="9"/>
        <v>0</v>
      </c>
      <c r="S227" s="49">
        <v>3</v>
      </c>
    </row>
    <row r="228" spans="1:19" x14ac:dyDescent="0.25">
      <c r="A228" s="49">
        <f t="shared" si="4"/>
        <v>5</v>
      </c>
      <c r="B228" s="49">
        <f t="shared" si="4"/>
        <v>20</v>
      </c>
      <c r="C228" s="49" t="s">
        <v>313</v>
      </c>
      <c r="D228" s="49" t="s">
        <v>315</v>
      </c>
      <c r="E228" s="49" t="s">
        <v>135</v>
      </c>
      <c r="F228" s="49" t="s">
        <v>302</v>
      </c>
      <c r="G228" s="49">
        <f t="shared" ref="G228:J228" si="10">IF(G167&lt;$S167,1,0)</f>
        <v>1</v>
      </c>
      <c r="H228" s="49">
        <f t="shared" si="10"/>
        <v>0</v>
      </c>
      <c r="I228" s="49">
        <f t="shared" si="10"/>
        <v>0</v>
      </c>
      <c r="J228" s="49">
        <f t="shared" si="10"/>
        <v>0</v>
      </c>
      <c r="S228" s="49">
        <v>3</v>
      </c>
    </row>
    <row r="229" spans="1:19" x14ac:dyDescent="0.25">
      <c r="A229" s="49">
        <f t="shared" si="4"/>
        <v>5</v>
      </c>
      <c r="B229" s="49">
        <f t="shared" si="4"/>
        <v>20</v>
      </c>
      <c r="C229" s="49" t="s">
        <v>313</v>
      </c>
      <c r="D229" s="49" t="s">
        <v>315</v>
      </c>
      <c r="E229" s="49" t="s">
        <v>136</v>
      </c>
      <c r="F229" s="49" t="s">
        <v>302</v>
      </c>
      <c r="G229" s="49">
        <f t="shared" ref="G229:J229" si="11">IF(G168&lt;$S168,1,0)</f>
        <v>0</v>
      </c>
      <c r="H229" s="49">
        <f t="shared" si="11"/>
        <v>0</v>
      </c>
      <c r="I229" s="49">
        <f t="shared" si="11"/>
        <v>0</v>
      </c>
      <c r="J229" s="49">
        <f t="shared" si="11"/>
        <v>1</v>
      </c>
      <c r="S229" s="49">
        <v>3</v>
      </c>
    </row>
    <row r="230" spans="1:19" x14ac:dyDescent="0.25">
      <c r="A230" s="49">
        <f t="shared" si="4"/>
        <v>5</v>
      </c>
      <c r="B230" s="49">
        <f t="shared" si="4"/>
        <v>20</v>
      </c>
      <c r="C230" s="49" t="s">
        <v>313</v>
      </c>
      <c r="D230" s="49" t="s">
        <v>315</v>
      </c>
      <c r="E230" s="49" t="s">
        <v>93</v>
      </c>
      <c r="F230" s="49" t="s">
        <v>302</v>
      </c>
      <c r="G230" s="49">
        <f t="shared" ref="G230:J230" si="12">IF(G169&lt;$S169,1,0)</f>
        <v>0</v>
      </c>
      <c r="H230" s="49">
        <f t="shared" si="12"/>
        <v>0</v>
      </c>
      <c r="I230" s="49">
        <f t="shared" si="12"/>
        <v>0</v>
      </c>
      <c r="J230" s="49">
        <f t="shared" si="12"/>
        <v>0</v>
      </c>
      <c r="S230" s="49">
        <v>3</v>
      </c>
    </row>
    <row r="231" spans="1:19" x14ac:dyDescent="0.25">
      <c r="A231" s="49">
        <f t="shared" si="4"/>
        <v>5</v>
      </c>
      <c r="B231" s="49">
        <f t="shared" si="4"/>
        <v>20</v>
      </c>
      <c r="C231" s="49" t="s">
        <v>313</v>
      </c>
      <c r="D231" s="49" t="s">
        <v>315</v>
      </c>
      <c r="E231" s="49" t="s">
        <v>139</v>
      </c>
      <c r="F231" s="49" t="s">
        <v>302</v>
      </c>
      <c r="G231" s="49">
        <f t="shared" ref="G231:J231" si="13">IF(G170&lt;$S170,1,0)</f>
        <v>0</v>
      </c>
      <c r="H231" s="49">
        <f t="shared" si="13"/>
        <v>0</v>
      </c>
      <c r="I231" s="49">
        <f t="shared" si="13"/>
        <v>0</v>
      </c>
      <c r="J231" s="49">
        <f t="shared" si="13"/>
        <v>0</v>
      </c>
      <c r="S231" s="49">
        <v>3</v>
      </c>
    </row>
    <row r="232" spans="1:19" x14ac:dyDescent="0.25">
      <c r="A232" s="49">
        <f t="shared" si="4"/>
        <v>5</v>
      </c>
      <c r="B232" s="49">
        <f t="shared" si="4"/>
        <v>20</v>
      </c>
      <c r="C232" s="49" t="s">
        <v>313</v>
      </c>
      <c r="D232" s="49" t="s">
        <v>315</v>
      </c>
      <c r="E232" s="49" t="s">
        <v>138</v>
      </c>
      <c r="F232" s="49" t="s">
        <v>302</v>
      </c>
      <c r="G232" s="49">
        <f t="shared" ref="G232:J232" si="14">IF(G171&lt;$S171,1,0)</f>
        <v>0</v>
      </c>
      <c r="H232" s="49">
        <f t="shared" si="14"/>
        <v>0</v>
      </c>
      <c r="I232" s="49">
        <f t="shared" si="14"/>
        <v>0</v>
      </c>
      <c r="J232" s="49">
        <f t="shared" si="14"/>
        <v>0</v>
      </c>
      <c r="S232" s="49">
        <v>3</v>
      </c>
    </row>
    <row r="233" spans="1:19" x14ac:dyDescent="0.25">
      <c r="A233" s="49">
        <f t="shared" si="4"/>
        <v>5</v>
      </c>
      <c r="B233" s="49">
        <f t="shared" si="4"/>
        <v>20</v>
      </c>
      <c r="C233" s="49" t="s">
        <v>313</v>
      </c>
      <c r="D233" s="49" t="s">
        <v>315</v>
      </c>
      <c r="E233" s="49" t="s">
        <v>132</v>
      </c>
      <c r="F233" s="49" t="s">
        <v>304</v>
      </c>
      <c r="G233" s="49">
        <f t="shared" ref="G233:J233" si="15">IF(G172&lt;$S172,1,0)</f>
        <v>0</v>
      </c>
      <c r="H233" s="49">
        <f t="shared" si="15"/>
        <v>0</v>
      </c>
      <c r="I233" s="49">
        <f t="shared" si="15"/>
        <v>0</v>
      </c>
      <c r="J233" s="49">
        <f t="shared" si="15"/>
        <v>0</v>
      </c>
      <c r="S233" s="49">
        <v>3</v>
      </c>
    </row>
    <row r="234" spans="1:19" x14ac:dyDescent="0.25">
      <c r="A234" s="49">
        <f t="shared" si="4"/>
        <v>5</v>
      </c>
      <c r="B234" s="49">
        <f t="shared" si="4"/>
        <v>20</v>
      </c>
      <c r="C234" s="49" t="s">
        <v>313</v>
      </c>
      <c r="D234" s="49" t="s">
        <v>315</v>
      </c>
      <c r="E234" s="49" t="s">
        <v>133</v>
      </c>
      <c r="F234" s="49" t="s">
        <v>304</v>
      </c>
      <c r="G234" s="49">
        <f t="shared" ref="G234:J234" si="16">IF(G173&lt;$S173,1,0)</f>
        <v>0</v>
      </c>
      <c r="H234" s="49">
        <f t="shared" si="16"/>
        <v>0</v>
      </c>
      <c r="I234" s="49">
        <f t="shared" si="16"/>
        <v>0</v>
      </c>
      <c r="J234" s="49">
        <f t="shared" si="16"/>
        <v>0</v>
      </c>
      <c r="S234" s="49">
        <v>3</v>
      </c>
    </row>
    <row r="235" spans="1:19" x14ac:dyDescent="0.25">
      <c r="A235" s="49">
        <f t="shared" si="4"/>
        <v>5</v>
      </c>
      <c r="B235" s="49">
        <f t="shared" si="4"/>
        <v>20</v>
      </c>
      <c r="C235" s="49" t="s">
        <v>313</v>
      </c>
      <c r="D235" s="49" t="s">
        <v>315</v>
      </c>
      <c r="E235" s="49" t="s">
        <v>140</v>
      </c>
      <c r="F235" s="49" t="s">
        <v>304</v>
      </c>
      <c r="G235" s="49">
        <f t="shared" ref="G235:J235" si="17">IF(G174&lt;$S174,1,0)</f>
        <v>0</v>
      </c>
      <c r="H235" s="49">
        <f t="shared" si="17"/>
        <v>0</v>
      </c>
      <c r="I235" s="49">
        <f t="shared" si="17"/>
        <v>0</v>
      </c>
      <c r="J235" s="49">
        <f t="shared" si="17"/>
        <v>0</v>
      </c>
      <c r="S235" s="49">
        <v>3</v>
      </c>
    </row>
    <row r="236" spans="1:19" x14ac:dyDescent="0.25">
      <c r="A236" s="49">
        <f t="shared" si="4"/>
        <v>5</v>
      </c>
      <c r="B236" s="49">
        <f t="shared" si="4"/>
        <v>20</v>
      </c>
      <c r="C236" s="49" t="s">
        <v>313</v>
      </c>
      <c r="D236" s="49" t="s">
        <v>315</v>
      </c>
      <c r="E236" s="49" t="s">
        <v>137</v>
      </c>
      <c r="F236" s="49" t="s">
        <v>304</v>
      </c>
      <c r="G236" s="49">
        <f t="shared" ref="G236:J236" si="18">IF(G175&lt;$S175,1,0)</f>
        <v>0</v>
      </c>
      <c r="H236" s="49">
        <f t="shared" si="18"/>
        <v>0</v>
      </c>
      <c r="I236" s="49">
        <f t="shared" si="18"/>
        <v>0</v>
      </c>
      <c r="J236" s="49">
        <f t="shared" si="18"/>
        <v>0</v>
      </c>
      <c r="S236" s="49">
        <v>3</v>
      </c>
    </row>
    <row r="237" spans="1:19" x14ac:dyDescent="0.25">
      <c r="A237" s="49">
        <f t="shared" si="4"/>
        <v>5</v>
      </c>
      <c r="B237" s="49">
        <f t="shared" si="4"/>
        <v>20</v>
      </c>
      <c r="C237" s="49" t="s">
        <v>313</v>
      </c>
      <c r="D237" s="49" t="s">
        <v>315</v>
      </c>
      <c r="E237" s="49" t="s">
        <v>134</v>
      </c>
      <c r="F237" s="49" t="s">
        <v>304</v>
      </c>
      <c r="G237" s="49">
        <f t="shared" ref="G237:J237" si="19">IF(G176&lt;$S176,1,0)</f>
        <v>0</v>
      </c>
      <c r="H237" s="49">
        <f t="shared" si="19"/>
        <v>0</v>
      </c>
      <c r="I237" s="49">
        <f t="shared" si="19"/>
        <v>0</v>
      </c>
      <c r="J237" s="49">
        <f t="shared" si="19"/>
        <v>0</v>
      </c>
      <c r="S237" s="49">
        <v>3</v>
      </c>
    </row>
    <row r="238" spans="1:19" x14ac:dyDescent="0.25">
      <c r="A238" s="49">
        <f t="shared" si="4"/>
        <v>5</v>
      </c>
      <c r="B238" s="49">
        <f t="shared" si="4"/>
        <v>20</v>
      </c>
      <c r="C238" s="49" t="s">
        <v>313</v>
      </c>
      <c r="D238" s="49" t="s">
        <v>315</v>
      </c>
      <c r="E238" s="49" t="s">
        <v>135</v>
      </c>
      <c r="F238" s="49" t="s">
        <v>304</v>
      </c>
      <c r="G238" s="49">
        <f t="shared" ref="G238:J238" si="20">IF(G177&lt;$S177,1,0)</f>
        <v>0</v>
      </c>
      <c r="H238" s="49">
        <f t="shared" si="20"/>
        <v>0</v>
      </c>
      <c r="I238" s="49">
        <f t="shared" si="20"/>
        <v>0</v>
      </c>
      <c r="J238" s="49">
        <f t="shared" si="20"/>
        <v>0</v>
      </c>
      <c r="S238" s="49">
        <v>3</v>
      </c>
    </row>
    <row r="239" spans="1:19" x14ac:dyDescent="0.25">
      <c r="A239" s="49">
        <f t="shared" si="4"/>
        <v>5</v>
      </c>
      <c r="B239" s="49">
        <f t="shared" si="4"/>
        <v>20</v>
      </c>
      <c r="C239" s="49" t="s">
        <v>313</v>
      </c>
      <c r="D239" s="49" t="s">
        <v>315</v>
      </c>
      <c r="E239" s="49" t="s">
        <v>136</v>
      </c>
      <c r="F239" s="49" t="s">
        <v>304</v>
      </c>
      <c r="G239" s="49">
        <f t="shared" ref="G239:J239" si="21">IF(G178&lt;$S178,1,0)</f>
        <v>0</v>
      </c>
      <c r="H239" s="49">
        <f t="shared" si="21"/>
        <v>0</v>
      </c>
      <c r="I239" s="49">
        <f t="shared" si="21"/>
        <v>0</v>
      </c>
      <c r="J239" s="49">
        <f t="shared" si="21"/>
        <v>0</v>
      </c>
      <c r="S239" s="49">
        <v>3</v>
      </c>
    </row>
    <row r="240" spans="1:19" x14ac:dyDescent="0.25">
      <c r="A240" s="49">
        <f t="shared" si="4"/>
        <v>5</v>
      </c>
      <c r="B240" s="49">
        <f t="shared" si="4"/>
        <v>20</v>
      </c>
      <c r="C240" s="49" t="s">
        <v>313</v>
      </c>
      <c r="D240" s="49" t="s">
        <v>315</v>
      </c>
      <c r="E240" s="49" t="s">
        <v>93</v>
      </c>
      <c r="F240" s="49" t="s">
        <v>304</v>
      </c>
      <c r="G240" s="49">
        <f t="shared" ref="G240:J240" si="22">IF(G179&lt;$S179,1,0)</f>
        <v>0</v>
      </c>
      <c r="H240" s="49">
        <f t="shared" si="22"/>
        <v>0</v>
      </c>
      <c r="I240" s="49">
        <f t="shared" si="22"/>
        <v>0</v>
      </c>
      <c r="J240" s="49">
        <f t="shared" si="22"/>
        <v>0</v>
      </c>
      <c r="S240" s="49">
        <v>3</v>
      </c>
    </row>
    <row r="241" spans="1:20" x14ac:dyDescent="0.25">
      <c r="A241" s="49">
        <f t="shared" si="4"/>
        <v>5</v>
      </c>
      <c r="B241" s="49">
        <f t="shared" si="4"/>
        <v>20</v>
      </c>
      <c r="C241" s="49" t="s">
        <v>313</v>
      </c>
      <c r="D241" s="49" t="s">
        <v>315</v>
      </c>
      <c r="E241" s="49" t="s">
        <v>139</v>
      </c>
      <c r="F241" s="49" t="s">
        <v>304</v>
      </c>
      <c r="G241" s="49">
        <f t="shared" ref="G241:J241" si="23">IF(G180&lt;$S180,1,0)</f>
        <v>0</v>
      </c>
      <c r="H241" s="49">
        <f t="shared" si="23"/>
        <v>0</v>
      </c>
      <c r="I241" s="49">
        <f t="shared" si="23"/>
        <v>0</v>
      </c>
      <c r="J241" s="49">
        <f t="shared" si="23"/>
        <v>0</v>
      </c>
      <c r="S241" s="49">
        <v>3</v>
      </c>
    </row>
    <row r="242" spans="1:20" x14ac:dyDescent="0.25">
      <c r="A242" s="49">
        <f t="shared" si="4"/>
        <v>5</v>
      </c>
      <c r="B242" s="49">
        <f t="shared" si="4"/>
        <v>20</v>
      </c>
      <c r="C242" s="49" t="s">
        <v>313</v>
      </c>
      <c r="D242" s="49" t="s">
        <v>315</v>
      </c>
      <c r="E242" s="49" t="s">
        <v>138</v>
      </c>
      <c r="F242" s="49" t="s">
        <v>304</v>
      </c>
      <c r="G242" s="49">
        <f t="shared" ref="G242:J242" si="24">IF(G181&lt;$S181,1,0)</f>
        <v>0</v>
      </c>
      <c r="H242" s="49">
        <f t="shared" si="24"/>
        <v>0</v>
      </c>
      <c r="I242" s="49">
        <f t="shared" si="24"/>
        <v>0</v>
      </c>
      <c r="J242" s="49">
        <f t="shared" si="24"/>
        <v>0</v>
      </c>
      <c r="S242" s="49">
        <v>3</v>
      </c>
    </row>
    <row r="243" spans="1:20" ht="27" x14ac:dyDescent="0.25">
      <c r="A243" s="48" t="s">
        <v>96</v>
      </c>
      <c r="B243" s="48" t="s">
        <v>118</v>
      </c>
      <c r="C243" s="48" t="s">
        <v>153</v>
      </c>
      <c r="D243" s="48" t="s">
        <v>154</v>
      </c>
      <c r="E243" s="48" t="s">
        <v>155</v>
      </c>
      <c r="F243" s="48" t="s">
        <v>156</v>
      </c>
      <c r="G243" s="48" t="s">
        <v>131</v>
      </c>
      <c r="H243" s="63"/>
    </row>
    <row r="244" spans="1:20" x14ac:dyDescent="0.25">
      <c r="A244" s="49">
        <f t="shared" si="4"/>
        <v>5</v>
      </c>
      <c r="B244" s="49">
        <f t="shared" si="4"/>
        <v>20</v>
      </c>
      <c r="C244" s="49" t="s">
        <v>316</v>
      </c>
      <c r="D244" s="49" t="s">
        <v>132</v>
      </c>
      <c r="E244" s="66">
        <f>'Sub Cases Monthly'!R11</f>
        <v>0</v>
      </c>
      <c r="G244" s="49">
        <v>2</v>
      </c>
      <c r="H244" s="63"/>
    </row>
    <row r="245" spans="1:20" x14ac:dyDescent="0.25">
      <c r="A245" s="49">
        <f t="shared" si="4"/>
        <v>5</v>
      </c>
      <c r="B245" s="49">
        <f t="shared" si="4"/>
        <v>20</v>
      </c>
      <c r="C245" s="49" t="s">
        <v>316</v>
      </c>
      <c r="D245" s="49" t="s">
        <v>133</v>
      </c>
      <c r="E245" s="66">
        <f>'Sub Cases Monthly'!R22</f>
        <v>0</v>
      </c>
      <c r="G245" s="49">
        <v>2</v>
      </c>
      <c r="H245" s="63"/>
    </row>
    <row r="246" spans="1:20" x14ac:dyDescent="0.25">
      <c r="A246" s="49">
        <f t="shared" ref="A246:B255" si="25">A$21</f>
        <v>5</v>
      </c>
      <c r="B246" s="49">
        <f t="shared" si="25"/>
        <v>20</v>
      </c>
      <c r="C246" s="49" t="s">
        <v>316</v>
      </c>
      <c r="D246" s="49" t="s">
        <v>140</v>
      </c>
      <c r="E246" s="66">
        <f>'Sub Cases Monthly'!R31</f>
        <v>0</v>
      </c>
      <c r="G246" s="49">
        <v>2</v>
      </c>
      <c r="H246" s="63"/>
    </row>
    <row r="247" spans="1:20" x14ac:dyDescent="0.25">
      <c r="A247" s="49">
        <f t="shared" si="25"/>
        <v>5</v>
      </c>
      <c r="B247" s="49">
        <f t="shared" si="25"/>
        <v>20</v>
      </c>
      <c r="C247" s="49" t="s">
        <v>316</v>
      </c>
      <c r="D247" s="49" t="s">
        <v>137</v>
      </c>
      <c r="E247" s="66">
        <f>'Sub Cases Monthly'!R38</f>
        <v>0</v>
      </c>
      <c r="G247" s="49">
        <v>2</v>
      </c>
      <c r="H247" s="63"/>
    </row>
    <row r="248" spans="1:20" x14ac:dyDescent="0.25">
      <c r="A248" s="49">
        <f t="shared" si="25"/>
        <v>5</v>
      </c>
      <c r="B248" s="49">
        <f t="shared" si="25"/>
        <v>20</v>
      </c>
      <c r="C248" s="49" t="s">
        <v>316</v>
      </c>
      <c r="D248" s="49" t="s">
        <v>134</v>
      </c>
      <c r="E248" s="66">
        <f>'Sub Cases Monthly'!R44</f>
        <v>0</v>
      </c>
      <c r="G248" s="49">
        <v>2</v>
      </c>
      <c r="H248" s="63"/>
    </row>
    <row r="249" spans="1:20" x14ac:dyDescent="0.25">
      <c r="A249" s="49">
        <f t="shared" si="25"/>
        <v>5</v>
      </c>
      <c r="B249" s="49">
        <f t="shared" si="25"/>
        <v>20</v>
      </c>
      <c r="C249" s="49" t="s">
        <v>316</v>
      </c>
      <c r="D249" s="49" t="s">
        <v>135</v>
      </c>
      <c r="E249" s="66">
        <f>'Sub Cases Monthly'!R69</f>
        <v>0</v>
      </c>
      <c r="G249" s="49">
        <v>2</v>
      </c>
    </row>
    <row r="250" spans="1:20" x14ac:dyDescent="0.25">
      <c r="A250" s="49">
        <f t="shared" si="25"/>
        <v>5</v>
      </c>
      <c r="B250" s="49">
        <f t="shared" si="25"/>
        <v>20</v>
      </c>
      <c r="C250" s="49" t="s">
        <v>316</v>
      </c>
      <c r="D250" s="49" t="s">
        <v>136</v>
      </c>
      <c r="E250" s="66">
        <f>'Sub Cases Monthly'!R84</f>
        <v>0</v>
      </c>
      <c r="G250" s="49">
        <v>2</v>
      </c>
      <c r="H250" s="63"/>
    </row>
    <row r="251" spans="1:20" x14ac:dyDescent="0.25">
      <c r="A251" s="49">
        <f t="shared" si="25"/>
        <v>5</v>
      </c>
      <c r="B251" s="49">
        <f t="shared" si="25"/>
        <v>20</v>
      </c>
      <c r="C251" s="49" t="s">
        <v>316</v>
      </c>
      <c r="D251" s="49" t="s">
        <v>93</v>
      </c>
      <c r="E251" s="66">
        <f>'Sub Cases Monthly'!R105</f>
        <v>0</v>
      </c>
      <c r="G251" s="49">
        <v>2</v>
      </c>
    </row>
    <row r="252" spans="1:20" x14ac:dyDescent="0.25">
      <c r="A252" s="49">
        <f t="shared" si="25"/>
        <v>5</v>
      </c>
      <c r="B252" s="49">
        <f t="shared" si="25"/>
        <v>20</v>
      </c>
      <c r="C252" s="49" t="s">
        <v>316</v>
      </c>
      <c r="D252" s="49" t="s">
        <v>139</v>
      </c>
      <c r="E252" s="66">
        <f>'Sub Cases Monthly'!R119</f>
        <v>0</v>
      </c>
      <c r="G252" s="49">
        <v>2</v>
      </c>
    </row>
    <row r="253" spans="1:20" x14ac:dyDescent="0.25">
      <c r="A253" s="49">
        <f t="shared" si="25"/>
        <v>5</v>
      </c>
      <c r="B253" s="49">
        <f t="shared" si="25"/>
        <v>20</v>
      </c>
      <c r="C253" s="49" t="s">
        <v>316</v>
      </c>
      <c r="D253" s="49" t="s">
        <v>138</v>
      </c>
      <c r="E253" s="66">
        <f>'Sub Cases Monthly'!R131</f>
        <v>0</v>
      </c>
      <c r="G253" s="49">
        <v>2</v>
      </c>
    </row>
    <row r="254" spans="1:20" ht="40.5" x14ac:dyDescent="0.25">
      <c r="A254" s="48" t="s">
        <v>96</v>
      </c>
      <c r="B254" s="48" t="s">
        <v>118</v>
      </c>
      <c r="C254" s="48" t="s">
        <v>297</v>
      </c>
      <c r="D254" s="48" t="s">
        <v>298</v>
      </c>
      <c r="E254" s="48" t="s">
        <v>317</v>
      </c>
      <c r="F254" s="48" t="s">
        <v>318</v>
      </c>
      <c r="G254" s="48" t="s">
        <v>119</v>
      </c>
      <c r="H254" s="48" t="s">
        <v>120</v>
      </c>
      <c r="I254" s="48" t="s">
        <v>121</v>
      </c>
      <c r="J254" s="48" t="s">
        <v>122</v>
      </c>
      <c r="K254" s="48" t="s">
        <v>123</v>
      </c>
      <c r="L254" s="48" t="s">
        <v>124</v>
      </c>
      <c r="M254" s="48" t="s">
        <v>125</v>
      </c>
      <c r="N254" s="48" t="s">
        <v>126</v>
      </c>
      <c r="O254" s="48" t="s">
        <v>127</v>
      </c>
      <c r="P254" s="48" t="s">
        <v>128</v>
      </c>
      <c r="Q254" s="48" t="s">
        <v>129</v>
      </c>
      <c r="R254" s="48" t="s">
        <v>130</v>
      </c>
      <c r="S254" s="48" t="s">
        <v>301</v>
      </c>
      <c r="T254" s="48" t="s">
        <v>131</v>
      </c>
    </row>
    <row r="255" spans="1:20" x14ac:dyDescent="0.25">
      <c r="A255" s="49">
        <f t="shared" si="25"/>
        <v>5</v>
      </c>
      <c r="B255" s="49">
        <f t="shared" si="25"/>
        <v>20</v>
      </c>
      <c r="C255" s="49" t="s">
        <v>291</v>
      </c>
      <c r="D255" s="49" t="s">
        <v>319</v>
      </c>
      <c r="E255" s="49" t="s">
        <v>320</v>
      </c>
      <c r="F255" s="49" t="s">
        <v>303</v>
      </c>
      <c r="G255" s="65">
        <f>'Outputs Monthly'!O7</f>
        <v>415278</v>
      </c>
      <c r="S255" s="49">
        <v>1</v>
      </c>
      <c r="T255" s="49">
        <v>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323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250</v>
      </c>
      <c r="E71" s="4" t="s">
        <v>325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252</v>
      </c>
      <c r="E72" t="s">
        <v>421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254</v>
      </c>
      <c r="E73" t="s">
        <v>422</v>
      </c>
    </row>
    <row r="74" spans="1:5" ht="13.5" x14ac:dyDescent="0.25">
      <c r="A74" s="2">
        <v>3</v>
      </c>
      <c r="B74" s="2" t="s">
        <v>78</v>
      </c>
      <c r="C74" s="2"/>
      <c r="D74" s="2" t="s">
        <v>255</v>
      </c>
      <c r="E74" t="s">
        <v>423</v>
      </c>
    </row>
    <row r="75" spans="1:5" ht="13.5" x14ac:dyDescent="0.25">
      <c r="A75" s="2">
        <v>4</v>
      </c>
      <c r="B75" s="2" t="s">
        <v>79</v>
      </c>
      <c r="C75" s="2"/>
      <c r="D75" s="2" t="s">
        <v>256</v>
      </c>
      <c r="E75" t="s">
        <v>424</v>
      </c>
    </row>
    <row r="76" spans="1:5" ht="13.5" x14ac:dyDescent="0.25">
      <c r="A76" s="2">
        <v>5</v>
      </c>
      <c r="B76" s="2" t="s">
        <v>80</v>
      </c>
      <c r="C76" s="2"/>
      <c r="D76" s="2" t="s">
        <v>257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409</v>
      </c>
      <c r="B89" s="3" t="s">
        <v>410</v>
      </c>
    </row>
    <row r="90" spans="1:5" x14ac:dyDescent="0.2">
      <c r="A90">
        <v>10</v>
      </c>
      <c r="B90" t="s">
        <v>329</v>
      </c>
    </row>
    <row r="91" spans="1:5" x14ac:dyDescent="0.2">
      <c r="A91">
        <v>9</v>
      </c>
      <c r="B91" t="s">
        <v>330</v>
      </c>
    </row>
    <row r="92" spans="1:5" x14ac:dyDescent="0.2">
      <c r="A92">
        <v>9</v>
      </c>
      <c r="B92" t="s">
        <v>331</v>
      </c>
    </row>
    <row r="93" spans="1:5" x14ac:dyDescent="0.2">
      <c r="A93">
        <v>8</v>
      </c>
      <c r="B93" t="s">
        <v>332</v>
      </c>
    </row>
    <row r="94" spans="1:5" x14ac:dyDescent="0.2">
      <c r="A94">
        <v>4</v>
      </c>
      <c r="B94" t="s">
        <v>333</v>
      </c>
    </row>
    <row r="95" spans="1:5" x14ac:dyDescent="0.2">
      <c r="A95">
        <v>3</v>
      </c>
      <c r="B95" t="s">
        <v>334</v>
      </c>
    </row>
    <row r="96" spans="1:5" x14ac:dyDescent="0.2">
      <c r="A96">
        <v>2</v>
      </c>
      <c r="B96" t="s">
        <v>335</v>
      </c>
    </row>
    <row r="97" spans="1:2" x14ac:dyDescent="0.2">
      <c r="A97">
        <v>1</v>
      </c>
      <c r="B97" t="s">
        <v>336</v>
      </c>
    </row>
    <row r="99" spans="1:2" x14ac:dyDescent="0.2">
      <c r="A99">
        <v>7</v>
      </c>
      <c r="B99" t="s">
        <v>337</v>
      </c>
    </row>
    <row r="100" spans="1:2" x14ac:dyDescent="0.2">
      <c r="A100">
        <v>5</v>
      </c>
      <c r="B100" t="s">
        <v>338</v>
      </c>
    </row>
    <row r="101" spans="1:2" x14ac:dyDescent="0.2">
      <c r="A101">
        <v>3</v>
      </c>
      <c r="B101" t="s">
        <v>339</v>
      </c>
    </row>
    <row r="102" spans="1:2" x14ac:dyDescent="0.2">
      <c r="A102">
        <v>3</v>
      </c>
      <c r="B102" t="s">
        <v>334</v>
      </c>
    </row>
    <row r="103" spans="1:2" x14ac:dyDescent="0.2">
      <c r="A103">
        <v>2</v>
      </c>
      <c r="B103" t="s">
        <v>335</v>
      </c>
    </row>
    <row r="104" spans="1:2" x14ac:dyDescent="0.2">
      <c r="A104">
        <v>1</v>
      </c>
      <c r="B104" t="s">
        <v>336</v>
      </c>
    </row>
    <row r="106" spans="1:2" x14ac:dyDescent="0.2">
      <c r="A106">
        <v>7</v>
      </c>
      <c r="B106" t="s">
        <v>340</v>
      </c>
    </row>
    <row r="107" spans="1:2" x14ac:dyDescent="0.2">
      <c r="A107">
        <v>3</v>
      </c>
      <c r="B107" t="s">
        <v>341</v>
      </c>
    </row>
    <row r="108" spans="1:2" x14ac:dyDescent="0.2">
      <c r="A108">
        <v>4</v>
      </c>
      <c r="B108" t="s">
        <v>342</v>
      </c>
    </row>
    <row r="109" spans="1:2" x14ac:dyDescent="0.2">
      <c r="A109">
        <v>1</v>
      </c>
      <c r="B109" t="s">
        <v>336</v>
      </c>
    </row>
    <row r="111" spans="1:2" x14ac:dyDescent="0.2">
      <c r="A111">
        <v>7</v>
      </c>
      <c r="B111" t="s">
        <v>343</v>
      </c>
    </row>
    <row r="112" spans="1:2" x14ac:dyDescent="0.2">
      <c r="A112">
        <v>6</v>
      </c>
      <c r="B112" t="s">
        <v>344</v>
      </c>
    </row>
    <row r="113" spans="1:2" x14ac:dyDescent="0.2">
      <c r="A113">
        <v>1</v>
      </c>
      <c r="B113" t="s">
        <v>345</v>
      </c>
    </row>
    <row r="115" spans="1:2" x14ac:dyDescent="0.2">
      <c r="A115">
        <v>7</v>
      </c>
      <c r="B115" t="s">
        <v>346</v>
      </c>
    </row>
    <row r="116" spans="1:2" x14ac:dyDescent="0.2">
      <c r="A116">
        <v>7</v>
      </c>
      <c r="B116" t="s">
        <v>347</v>
      </c>
    </row>
    <row r="117" spans="1:2" x14ac:dyDescent="0.2">
      <c r="A117">
        <v>7</v>
      </c>
      <c r="B117" t="s">
        <v>348</v>
      </c>
    </row>
    <row r="118" spans="1:2" x14ac:dyDescent="0.2">
      <c r="A118">
        <v>6</v>
      </c>
      <c r="B118" t="s">
        <v>349</v>
      </c>
    </row>
    <row r="119" spans="1:2" x14ac:dyDescent="0.2">
      <c r="A119">
        <v>6</v>
      </c>
      <c r="B119" t="s">
        <v>350</v>
      </c>
    </row>
    <row r="120" spans="1:2" x14ac:dyDescent="0.2">
      <c r="A120">
        <v>7</v>
      </c>
      <c r="B120" t="s">
        <v>351</v>
      </c>
    </row>
    <row r="121" spans="1:2" x14ac:dyDescent="0.2">
      <c r="A121">
        <v>6</v>
      </c>
      <c r="B121" t="s">
        <v>352</v>
      </c>
    </row>
    <row r="122" spans="1:2" x14ac:dyDescent="0.2">
      <c r="A122">
        <v>7</v>
      </c>
      <c r="B122" t="s">
        <v>353</v>
      </c>
    </row>
    <row r="123" spans="1:2" x14ac:dyDescent="0.2">
      <c r="A123">
        <v>9</v>
      </c>
      <c r="B123" t="s">
        <v>354</v>
      </c>
    </row>
    <row r="124" spans="1:2" x14ac:dyDescent="0.2">
      <c r="A124">
        <v>8</v>
      </c>
      <c r="B124" t="s">
        <v>355</v>
      </c>
    </row>
    <row r="125" spans="1:2" x14ac:dyDescent="0.2">
      <c r="A125">
        <v>7</v>
      </c>
      <c r="B125" t="s">
        <v>356</v>
      </c>
    </row>
    <row r="126" spans="1:2" x14ac:dyDescent="0.2">
      <c r="A126">
        <v>5</v>
      </c>
      <c r="B126" t="s">
        <v>357</v>
      </c>
    </row>
    <row r="127" spans="1:2" x14ac:dyDescent="0.2">
      <c r="A127">
        <v>8</v>
      </c>
      <c r="B127" t="s">
        <v>358</v>
      </c>
    </row>
    <row r="128" spans="1:2" x14ac:dyDescent="0.2">
      <c r="A128">
        <v>4</v>
      </c>
      <c r="B128" t="s">
        <v>359</v>
      </c>
    </row>
    <row r="129" spans="1:2" x14ac:dyDescent="0.2">
      <c r="A129">
        <v>2</v>
      </c>
      <c r="B129" t="s">
        <v>360</v>
      </c>
    </row>
    <row r="130" spans="1:2" x14ac:dyDescent="0.2">
      <c r="A130">
        <v>1</v>
      </c>
      <c r="B130" t="s">
        <v>361</v>
      </c>
    </row>
    <row r="131" spans="1:2" x14ac:dyDescent="0.2">
      <c r="A131">
        <v>3</v>
      </c>
      <c r="B131" t="s">
        <v>362</v>
      </c>
    </row>
    <row r="132" spans="1:2" x14ac:dyDescent="0.2">
      <c r="A132">
        <v>3</v>
      </c>
      <c r="B132" t="s">
        <v>363</v>
      </c>
    </row>
    <row r="133" spans="1:2" x14ac:dyDescent="0.2">
      <c r="A133">
        <v>2</v>
      </c>
      <c r="B133" t="s">
        <v>364</v>
      </c>
    </row>
    <row r="134" spans="1:2" x14ac:dyDescent="0.2">
      <c r="A134">
        <v>2</v>
      </c>
      <c r="B134" t="s">
        <v>365</v>
      </c>
    </row>
    <row r="135" spans="1:2" x14ac:dyDescent="0.2">
      <c r="A135">
        <v>3</v>
      </c>
      <c r="B135" t="s">
        <v>366</v>
      </c>
    </row>
    <row r="136" spans="1:2" x14ac:dyDescent="0.2">
      <c r="A136">
        <v>1</v>
      </c>
      <c r="B136" t="s">
        <v>367</v>
      </c>
    </row>
    <row r="138" spans="1:2" x14ac:dyDescent="0.2">
      <c r="A138">
        <v>6</v>
      </c>
      <c r="B138" t="s">
        <v>368</v>
      </c>
    </row>
    <row r="139" spans="1:2" x14ac:dyDescent="0.2">
      <c r="A139">
        <v>5</v>
      </c>
      <c r="B139" t="s">
        <v>369</v>
      </c>
    </row>
    <row r="140" spans="1:2" x14ac:dyDescent="0.2">
      <c r="A140">
        <v>4</v>
      </c>
      <c r="B140" t="s">
        <v>370</v>
      </c>
    </row>
    <row r="141" spans="1:2" x14ac:dyDescent="0.2">
      <c r="A141">
        <v>6</v>
      </c>
      <c r="B141" t="s">
        <v>371</v>
      </c>
    </row>
    <row r="142" spans="1:2" x14ac:dyDescent="0.2">
      <c r="A142">
        <v>4</v>
      </c>
      <c r="B142" t="s">
        <v>372</v>
      </c>
    </row>
    <row r="143" spans="1:2" x14ac:dyDescent="0.2">
      <c r="A143">
        <v>3</v>
      </c>
      <c r="B143" t="s">
        <v>373</v>
      </c>
    </row>
    <row r="144" spans="1:2" x14ac:dyDescent="0.2">
      <c r="A144">
        <v>3</v>
      </c>
      <c r="B144" t="s">
        <v>366</v>
      </c>
    </row>
    <row r="145" spans="1:2" x14ac:dyDescent="0.2">
      <c r="A145">
        <v>2</v>
      </c>
      <c r="B145" t="s">
        <v>374</v>
      </c>
    </row>
    <row r="146" spans="1:2" x14ac:dyDescent="0.2">
      <c r="A146">
        <v>1</v>
      </c>
      <c r="B146" t="s">
        <v>367</v>
      </c>
    </row>
    <row r="148" spans="1:2" x14ac:dyDescent="0.2">
      <c r="A148">
        <v>7</v>
      </c>
      <c r="B148" t="s">
        <v>375</v>
      </c>
    </row>
    <row r="149" spans="1:2" x14ac:dyDescent="0.2">
      <c r="A149">
        <v>10</v>
      </c>
      <c r="B149" t="s">
        <v>376</v>
      </c>
    </row>
    <row r="150" spans="1:2" x14ac:dyDescent="0.2">
      <c r="A150">
        <v>7</v>
      </c>
      <c r="B150" t="s">
        <v>377</v>
      </c>
    </row>
    <row r="151" spans="1:2" x14ac:dyDescent="0.2">
      <c r="A151">
        <v>6</v>
      </c>
      <c r="B151" t="s">
        <v>378</v>
      </c>
    </row>
    <row r="152" spans="1:2" x14ac:dyDescent="0.2">
      <c r="A152">
        <v>6</v>
      </c>
      <c r="B152" t="s">
        <v>379</v>
      </c>
    </row>
    <row r="153" spans="1:2" x14ac:dyDescent="0.2">
      <c r="A153">
        <v>4</v>
      </c>
      <c r="B153" t="s">
        <v>380</v>
      </c>
    </row>
    <row r="154" spans="1:2" x14ac:dyDescent="0.2">
      <c r="A154">
        <v>8</v>
      </c>
      <c r="B154" t="s">
        <v>358</v>
      </c>
    </row>
    <row r="155" spans="1:2" x14ac:dyDescent="0.2">
      <c r="B155" t="s">
        <v>381</v>
      </c>
    </row>
    <row r="156" spans="1:2" x14ac:dyDescent="0.2">
      <c r="A156">
        <v>1</v>
      </c>
      <c r="B156" t="s">
        <v>382</v>
      </c>
    </row>
    <row r="157" spans="1:2" x14ac:dyDescent="0.2">
      <c r="A157">
        <v>1</v>
      </c>
      <c r="B157" t="s">
        <v>383</v>
      </c>
    </row>
    <row r="158" spans="1:2" x14ac:dyDescent="0.2">
      <c r="A158">
        <v>1</v>
      </c>
      <c r="B158" t="s">
        <v>384</v>
      </c>
    </row>
    <row r="159" spans="1:2" x14ac:dyDescent="0.2">
      <c r="A159">
        <v>2</v>
      </c>
      <c r="B159" t="s">
        <v>385</v>
      </c>
    </row>
    <row r="160" spans="1:2" x14ac:dyDescent="0.2">
      <c r="A160">
        <v>2</v>
      </c>
      <c r="B160" t="s">
        <v>386</v>
      </c>
    </row>
    <row r="161" spans="1:2" x14ac:dyDescent="0.2">
      <c r="A161">
        <v>2</v>
      </c>
      <c r="B161" t="s">
        <v>387</v>
      </c>
    </row>
    <row r="162" spans="1:2" x14ac:dyDescent="0.2">
      <c r="A162">
        <v>3</v>
      </c>
      <c r="B162" t="s">
        <v>388</v>
      </c>
    </row>
    <row r="163" spans="1:2" x14ac:dyDescent="0.2">
      <c r="A163">
        <v>2</v>
      </c>
      <c r="B163" t="s">
        <v>389</v>
      </c>
    </row>
    <row r="164" spans="1:2" x14ac:dyDescent="0.2">
      <c r="B164" t="s">
        <v>390</v>
      </c>
    </row>
    <row r="165" spans="1:2" x14ac:dyDescent="0.2">
      <c r="A165">
        <v>1</v>
      </c>
      <c r="B165" t="s">
        <v>367</v>
      </c>
    </row>
    <row r="167" spans="1:2" x14ac:dyDescent="0.2">
      <c r="A167">
        <v>4</v>
      </c>
      <c r="B167" t="s">
        <v>391</v>
      </c>
    </row>
    <row r="168" spans="1:2" x14ac:dyDescent="0.2">
      <c r="A168">
        <v>9</v>
      </c>
      <c r="B168" t="s">
        <v>392</v>
      </c>
    </row>
    <row r="169" spans="1:2" x14ac:dyDescent="0.2">
      <c r="A169">
        <v>6</v>
      </c>
      <c r="B169" t="s">
        <v>393</v>
      </c>
    </row>
    <row r="170" spans="1:2" x14ac:dyDescent="0.2">
      <c r="A170">
        <v>8</v>
      </c>
      <c r="B170" t="s">
        <v>394</v>
      </c>
    </row>
    <row r="171" spans="1:2" x14ac:dyDescent="0.2">
      <c r="A171">
        <v>6</v>
      </c>
      <c r="B171" t="s">
        <v>395</v>
      </c>
    </row>
    <row r="172" spans="1:2" x14ac:dyDescent="0.2">
      <c r="A172">
        <v>5</v>
      </c>
      <c r="B172" t="s">
        <v>396</v>
      </c>
    </row>
    <row r="173" spans="1:2" x14ac:dyDescent="0.2">
      <c r="A173">
        <v>4</v>
      </c>
      <c r="B173" t="s">
        <v>397</v>
      </c>
    </row>
    <row r="174" spans="1:2" x14ac:dyDescent="0.2">
      <c r="A174">
        <v>5</v>
      </c>
      <c r="B174" t="s">
        <v>398</v>
      </c>
    </row>
    <row r="175" spans="1:2" x14ac:dyDescent="0.2">
      <c r="A175">
        <v>7</v>
      </c>
      <c r="B175" t="s">
        <v>399</v>
      </c>
    </row>
    <row r="176" spans="1:2" x14ac:dyDescent="0.2">
      <c r="A176">
        <v>2</v>
      </c>
      <c r="B176" t="s">
        <v>400</v>
      </c>
    </row>
    <row r="177" spans="1:2" x14ac:dyDescent="0.2">
      <c r="A177">
        <v>1</v>
      </c>
      <c r="B177" t="s">
        <v>336</v>
      </c>
    </row>
    <row r="179" spans="1:2" x14ac:dyDescent="0.2">
      <c r="A179">
        <v>9</v>
      </c>
      <c r="B179" t="s">
        <v>401</v>
      </c>
    </row>
    <row r="180" spans="1:2" x14ac:dyDescent="0.2">
      <c r="A180">
        <v>3</v>
      </c>
      <c r="B180" t="s">
        <v>402</v>
      </c>
    </row>
    <row r="181" spans="1:2" x14ac:dyDescent="0.2">
      <c r="A181">
        <v>4</v>
      </c>
      <c r="B181" t="s">
        <v>403</v>
      </c>
    </row>
    <row r="182" spans="1:2" x14ac:dyDescent="0.2">
      <c r="A182">
        <v>3</v>
      </c>
      <c r="B182" t="s">
        <v>404</v>
      </c>
    </row>
    <row r="183" spans="1:2" x14ac:dyDescent="0.2">
      <c r="A183">
        <v>4</v>
      </c>
      <c r="B183" t="s">
        <v>405</v>
      </c>
    </row>
    <row r="184" spans="1:2" x14ac:dyDescent="0.2">
      <c r="A184">
        <v>4</v>
      </c>
      <c r="B184" t="s">
        <v>342</v>
      </c>
    </row>
    <row r="185" spans="1:2" x14ac:dyDescent="0.2">
      <c r="A185">
        <v>4</v>
      </c>
      <c r="B185" t="s">
        <v>406</v>
      </c>
    </row>
    <row r="186" spans="1:2" x14ac:dyDescent="0.2">
      <c r="A186">
        <v>2</v>
      </c>
      <c r="B186" t="s">
        <v>407</v>
      </c>
    </row>
    <row r="187" spans="1:2" x14ac:dyDescent="0.2">
      <c r="A187">
        <v>1</v>
      </c>
      <c r="B187" t="s">
        <v>336</v>
      </c>
    </row>
    <row r="189" spans="1:2" x14ac:dyDescent="0.2">
      <c r="A189">
        <v>3</v>
      </c>
      <c r="B189" t="s">
        <v>408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2020-10-12T20:52:57Z</cp:lastPrinted>
  <dcterms:created xsi:type="dcterms:W3CDTF">1996-10-14T23:33:28Z</dcterms:created>
  <dcterms:modified xsi:type="dcterms:W3CDTF">2020-10-21T12:21:26Z</dcterms:modified>
</cp:coreProperties>
</file>